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C:\Users\francisco.lucero\Desktop\TRABALHO REMOTO\Concorrência 12-2020\"/>
    </mc:Choice>
  </mc:AlternateContent>
  <xr:revisionPtr revIDLastSave="0" documentId="13_ncr:1_{AA326378-BA91-473D-93B8-9EBC9FF9C1B2}" xr6:coauthVersionLast="44" xr6:coauthVersionMax="44" xr10:uidLastSave="{00000000-0000-0000-0000-000000000000}"/>
  <bookViews>
    <workbookView xWindow="-120" yWindow="-120" windowWidth="29040" windowHeight="15840" tabRatio="781" xr2:uid="{00000000-000D-0000-FFFF-FFFF00000000}"/>
  </bookViews>
  <sheets>
    <sheet name="OrcamentoPEL" sheetId="2" r:id="rId1"/>
    <sheet name="OrcamentoPOA" sheetId="12" r:id="rId2"/>
    <sheet name="OrcamentoSJ" sheetId="14" r:id="rId3"/>
    <sheet name="ComposiçõesPEL" sheetId="1" r:id="rId4"/>
    <sheet name="ComposiçõesPOA" sheetId="13" r:id="rId5"/>
    <sheet name="ComposiçõesSJ" sheetId="15" r:id="rId6"/>
    <sheet name="CronogramaPEL" sheetId="6" r:id="rId7"/>
    <sheet name="CronogramaPOA" sheetId="16" r:id="rId8"/>
    <sheet name="CronogramaSJ" sheetId="17" r:id="rId9"/>
    <sheet name="BDI CONVENCIONAL SEM DESONER." sheetId="8" r:id="rId10"/>
  </sheets>
  <definedNames>
    <definedName name="_xlnm.Print_Area" localSheetId="9">'BDI CONVENCIONAL SEM DESONER.'!$A$1:$N$40</definedName>
    <definedName name="_xlnm.Print_Area" localSheetId="3">ComposiçõesPEL!$B$4:$G$415</definedName>
    <definedName name="_xlnm.Print_Area" localSheetId="4">ComposiçõesPOA!$B$4:$G$142</definedName>
    <definedName name="_xlnm.Print_Area" localSheetId="5">ComposiçõesSJ!$B$4:$G$142</definedName>
    <definedName name="_xlnm.Print_Area" localSheetId="6">CronogramaPEL!$A$1:$G$122</definedName>
    <definedName name="_xlnm.Print_Area" localSheetId="7">CronogramaPOA!$A$1:$G$70</definedName>
    <definedName name="_xlnm.Print_Area" localSheetId="8">CronogramaSJ!$A$1:$F$70</definedName>
    <definedName name="_xlnm.Print_Area" localSheetId="0">OrcamentoPEL!$A$1:$I$59</definedName>
    <definedName name="_xlnm.Print_Area" localSheetId="1">OrcamentoPOA!$A$1:$I$36</definedName>
    <definedName name="_xlnm.Print_Area" localSheetId="2">OrcamentoSJ!$A$1:$I$36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2" i="14" l="1"/>
  <c r="F34" i="14" s="1"/>
  <c r="F32" i="12"/>
  <c r="F55" i="2"/>
  <c r="F12" i="2"/>
  <c r="C53" i="17"/>
  <c r="C55" i="17"/>
  <c r="C57" i="17"/>
  <c r="C59" i="17"/>
  <c r="C51" i="17"/>
  <c r="C33" i="17"/>
  <c r="C35" i="17"/>
  <c r="C37" i="17"/>
  <c r="C39" i="17"/>
  <c r="C13" i="17"/>
  <c r="C15" i="17"/>
  <c r="C17" i="17"/>
  <c r="C19" i="17"/>
  <c r="C11" i="17"/>
  <c r="C31" i="17"/>
  <c r="F36" i="14"/>
  <c r="H27" i="14"/>
  <c r="H28" i="14"/>
  <c r="H29" i="14"/>
  <c r="H30" i="14"/>
  <c r="H26" i="14"/>
  <c r="H20" i="14"/>
  <c r="H21" i="14"/>
  <c r="H22" i="14"/>
  <c r="H23" i="14"/>
  <c r="H19" i="14"/>
  <c r="H13" i="14"/>
  <c r="H14" i="14"/>
  <c r="H15" i="14"/>
  <c r="H16" i="14"/>
  <c r="H12" i="14"/>
  <c r="G13" i="14"/>
  <c r="G14" i="14"/>
  <c r="G15" i="14"/>
  <c r="G16" i="14"/>
  <c r="G19" i="14"/>
  <c r="G20" i="14"/>
  <c r="G21" i="14"/>
  <c r="G22" i="14"/>
  <c r="G23" i="14"/>
  <c r="G26" i="14"/>
  <c r="G27" i="14"/>
  <c r="G28" i="14"/>
  <c r="G29" i="14"/>
  <c r="G30" i="14"/>
  <c r="G12" i="14"/>
  <c r="F57" i="2"/>
  <c r="C105" i="6"/>
  <c r="C107" i="6"/>
  <c r="C109" i="6"/>
  <c r="C111" i="6"/>
  <c r="C103" i="6"/>
  <c r="C85" i="6"/>
  <c r="C87" i="6"/>
  <c r="C89" i="6"/>
  <c r="C91" i="6"/>
  <c r="C83" i="6"/>
  <c r="C49" i="6"/>
  <c r="C51" i="6"/>
  <c r="C53" i="6"/>
  <c r="C55" i="6"/>
  <c r="C57" i="6"/>
  <c r="C59" i="6"/>
  <c r="C61" i="6"/>
  <c r="C63" i="6"/>
  <c r="C65" i="6"/>
  <c r="C67" i="6"/>
  <c r="C69" i="6"/>
  <c r="C71" i="6"/>
  <c r="C47" i="6"/>
  <c r="C13" i="6"/>
  <c r="C15" i="6"/>
  <c r="C17" i="6"/>
  <c r="C19" i="6"/>
  <c r="C21" i="6"/>
  <c r="C23" i="6"/>
  <c r="C25" i="6"/>
  <c r="C27" i="6"/>
  <c r="C29" i="6"/>
  <c r="C31" i="6"/>
  <c r="C33" i="6"/>
  <c r="C35" i="6"/>
  <c r="C11" i="6"/>
  <c r="H26" i="2"/>
  <c r="H11" i="2"/>
  <c r="F59" i="2" s="1"/>
  <c r="H50" i="2"/>
  <c r="H51" i="2"/>
  <c r="H52" i="2"/>
  <c r="H53" i="2"/>
  <c r="H49" i="2"/>
  <c r="H43" i="2"/>
  <c r="H44" i="2"/>
  <c r="H45" i="2"/>
  <c r="H46" i="2"/>
  <c r="H42" i="2"/>
  <c r="H31" i="2"/>
  <c r="H32" i="2"/>
  <c r="H33" i="2"/>
  <c r="H34" i="2"/>
  <c r="H35" i="2"/>
  <c r="H36" i="2"/>
  <c r="H37" i="2"/>
  <c r="H38" i="2"/>
  <c r="H39" i="2"/>
  <c r="H28" i="2"/>
  <c r="H29" i="2"/>
  <c r="H30" i="2"/>
  <c r="H27" i="2"/>
  <c r="H13" i="2"/>
  <c r="H14" i="2"/>
  <c r="H15" i="2"/>
  <c r="H16" i="2"/>
  <c r="H17" i="2"/>
  <c r="H18" i="2"/>
  <c r="H19" i="2"/>
  <c r="H20" i="2"/>
  <c r="H21" i="2"/>
  <c r="H22" i="2"/>
  <c r="H23" i="2"/>
  <c r="H24" i="2"/>
  <c r="H12" i="2"/>
  <c r="G13" i="2"/>
  <c r="G14" i="2"/>
  <c r="G15" i="2"/>
  <c r="G16" i="2"/>
  <c r="G17" i="2"/>
  <c r="G18" i="2"/>
  <c r="G19" i="2"/>
  <c r="G20" i="2"/>
  <c r="G21" i="2"/>
  <c r="G22" i="2"/>
  <c r="G23" i="2"/>
  <c r="G24" i="2"/>
  <c r="G27" i="2"/>
  <c r="G28" i="2"/>
  <c r="G29" i="2"/>
  <c r="G30" i="2"/>
  <c r="G31" i="2"/>
  <c r="G32" i="2"/>
  <c r="G33" i="2"/>
  <c r="G34" i="2"/>
  <c r="G35" i="2"/>
  <c r="G36" i="2"/>
  <c r="G37" i="2"/>
  <c r="G38" i="2"/>
  <c r="G39" i="2"/>
  <c r="G42" i="2"/>
  <c r="G43" i="2"/>
  <c r="G44" i="2"/>
  <c r="G45" i="2"/>
  <c r="G46" i="2"/>
  <c r="G49" i="2"/>
  <c r="G50" i="2"/>
  <c r="G51" i="2"/>
  <c r="G52" i="2"/>
  <c r="G53" i="2"/>
  <c r="G12" i="2"/>
  <c r="C53" i="16"/>
  <c r="C55" i="16"/>
  <c r="C57" i="16"/>
  <c r="C59" i="16"/>
  <c r="C51" i="16"/>
  <c r="C33" i="16"/>
  <c r="C35" i="16"/>
  <c r="C37" i="16"/>
  <c r="C39" i="16"/>
  <c r="C31" i="16"/>
  <c r="H41" i="2" l="1"/>
  <c r="C13" i="16" l="1"/>
  <c r="C15" i="16"/>
  <c r="C17" i="16"/>
  <c r="C19" i="16"/>
  <c r="C11" i="16"/>
  <c r="F34" i="12"/>
  <c r="F36" i="12"/>
  <c r="H25" i="12"/>
  <c r="H18" i="12"/>
  <c r="H11" i="12"/>
  <c r="H13" i="12"/>
  <c r="H14" i="12"/>
  <c r="H15" i="12"/>
  <c r="H16" i="12"/>
  <c r="H19" i="12"/>
  <c r="H20" i="12"/>
  <c r="H21" i="12"/>
  <c r="H22" i="12"/>
  <c r="H23" i="12"/>
  <c r="H26" i="12"/>
  <c r="H27" i="12"/>
  <c r="H28" i="12"/>
  <c r="H29" i="12"/>
  <c r="H30" i="12"/>
  <c r="G13" i="12"/>
  <c r="G14" i="12"/>
  <c r="G15" i="12"/>
  <c r="G16" i="12"/>
  <c r="G19" i="12"/>
  <c r="G20" i="12"/>
  <c r="G21" i="12"/>
  <c r="G22" i="12"/>
  <c r="G23" i="12"/>
  <c r="G26" i="12"/>
  <c r="G27" i="12"/>
  <c r="G28" i="12"/>
  <c r="G29" i="12"/>
  <c r="G30" i="12"/>
  <c r="B6" i="12"/>
  <c r="F29" i="12"/>
  <c r="K28" i="2" l="1"/>
  <c r="L28" i="2"/>
  <c r="M28" i="2"/>
  <c r="L27" i="2"/>
  <c r="M27" i="2"/>
  <c r="K27" i="2"/>
  <c r="K14" i="14" l="1"/>
  <c r="K13" i="14"/>
  <c r="K13" i="2"/>
  <c r="F74" i="15"/>
  <c r="K15" i="14"/>
  <c r="L15" i="14"/>
  <c r="M15" i="14"/>
  <c r="K16" i="14"/>
  <c r="L16" i="14"/>
  <c r="M16" i="14"/>
  <c r="K12" i="14"/>
  <c r="P15" i="12"/>
  <c r="P16" i="12"/>
  <c r="O16" i="12"/>
  <c r="O13" i="12"/>
  <c r="O14" i="12"/>
  <c r="O15" i="12"/>
  <c r="O12" i="12"/>
  <c r="F54" i="16" l="1"/>
  <c r="B51" i="17"/>
  <c r="B53" i="17"/>
  <c r="B55" i="17"/>
  <c r="B57" i="17"/>
  <c r="B59" i="17"/>
  <c r="B31" i="17"/>
  <c r="B33" i="17"/>
  <c r="B35" i="17"/>
  <c r="B37" i="17"/>
  <c r="B39" i="17"/>
  <c r="B11" i="17"/>
  <c r="B13" i="17"/>
  <c r="B15" i="17"/>
  <c r="B17" i="17"/>
  <c r="B19" i="17"/>
  <c r="A59" i="17"/>
  <c r="A57" i="17"/>
  <c r="A55" i="17"/>
  <c r="A53" i="17"/>
  <c r="A51" i="17"/>
  <c r="A39" i="17"/>
  <c r="A37" i="17"/>
  <c r="A35" i="17"/>
  <c r="A33" i="17"/>
  <c r="A31" i="17"/>
  <c r="A19" i="17"/>
  <c r="A17" i="17"/>
  <c r="A15" i="17"/>
  <c r="A13" i="17"/>
  <c r="A11" i="17"/>
  <c r="A50" i="17"/>
  <c r="A30" i="17"/>
  <c r="A10" i="17"/>
  <c r="A50" i="16"/>
  <c r="A30" i="16"/>
  <c r="F60" i="17"/>
  <c r="F58" i="17"/>
  <c r="F56" i="17"/>
  <c r="F54" i="17"/>
  <c r="F52" i="17"/>
  <c r="F40" i="17"/>
  <c r="F38" i="17"/>
  <c r="F36" i="17"/>
  <c r="F34" i="17"/>
  <c r="F32" i="17"/>
  <c r="F20" i="17"/>
  <c r="F18" i="17"/>
  <c r="F16" i="17"/>
  <c r="F14" i="17"/>
  <c r="F12" i="17"/>
  <c r="F60" i="16"/>
  <c r="F58" i="16"/>
  <c r="F56" i="16"/>
  <c r="F52" i="16"/>
  <c r="F40" i="16"/>
  <c r="F38" i="16"/>
  <c r="F36" i="16"/>
  <c r="F34" i="16"/>
  <c r="F32" i="16"/>
  <c r="B51" i="16"/>
  <c r="B53" i="16"/>
  <c r="B55" i="16"/>
  <c r="B57" i="16"/>
  <c r="B59" i="16"/>
  <c r="B31" i="16"/>
  <c r="B33" i="16"/>
  <c r="B35" i="16"/>
  <c r="B37" i="16"/>
  <c r="B39" i="16"/>
  <c r="A59" i="16"/>
  <c r="A57" i="16"/>
  <c r="A55" i="16"/>
  <c r="A53" i="16"/>
  <c r="A51" i="16"/>
  <c r="A39" i="16"/>
  <c r="A37" i="16"/>
  <c r="A35" i="16"/>
  <c r="A33" i="16"/>
  <c r="A31" i="16"/>
  <c r="B11" i="16"/>
  <c r="B13" i="16"/>
  <c r="B15" i="16"/>
  <c r="B17" i="16"/>
  <c r="B19" i="16"/>
  <c r="A19" i="16"/>
  <c r="A17" i="16"/>
  <c r="A15" i="16"/>
  <c r="A13" i="16"/>
  <c r="A11" i="16"/>
  <c r="A10" i="16"/>
  <c r="G20" i="16"/>
  <c r="G18" i="16"/>
  <c r="G16" i="16"/>
  <c r="G14" i="16"/>
  <c r="G12" i="16"/>
  <c r="B103" i="6"/>
  <c r="B105" i="6"/>
  <c r="B107" i="6"/>
  <c r="B109" i="6"/>
  <c r="B111" i="6"/>
  <c r="A111" i="6"/>
  <c r="A109" i="6"/>
  <c r="A107" i="6"/>
  <c r="A105" i="6"/>
  <c r="A103" i="6"/>
  <c r="A102" i="6"/>
  <c r="E112" i="6"/>
  <c r="E110" i="6"/>
  <c r="E108" i="6"/>
  <c r="E106" i="6"/>
  <c r="E104" i="6"/>
  <c r="B83" i="6"/>
  <c r="B85" i="6"/>
  <c r="B87" i="6"/>
  <c r="B89" i="6"/>
  <c r="B91" i="6"/>
  <c r="A91" i="6"/>
  <c r="A89" i="6"/>
  <c r="A87" i="6"/>
  <c r="A85" i="6"/>
  <c r="A83" i="6"/>
  <c r="A82" i="6"/>
  <c r="E92" i="6"/>
  <c r="E90" i="6"/>
  <c r="E88" i="6"/>
  <c r="E86" i="6"/>
  <c r="E84" i="6"/>
  <c r="A46" i="6"/>
  <c r="B47" i="6"/>
  <c r="B49" i="6"/>
  <c r="B51" i="6"/>
  <c r="B53" i="6"/>
  <c r="B55" i="6"/>
  <c r="B57" i="6"/>
  <c r="B59" i="6"/>
  <c r="B61" i="6"/>
  <c r="B63" i="6"/>
  <c r="B65" i="6"/>
  <c r="B67" i="6"/>
  <c r="B69" i="6"/>
  <c r="B71" i="6"/>
  <c r="A71" i="6"/>
  <c r="A69" i="6"/>
  <c r="A67" i="6"/>
  <c r="A65" i="6"/>
  <c r="A63" i="6"/>
  <c r="A61" i="6"/>
  <c r="A59" i="6"/>
  <c r="A57" i="6"/>
  <c r="A55" i="6"/>
  <c r="A53" i="6"/>
  <c r="A51" i="6"/>
  <c r="A49" i="6"/>
  <c r="A47" i="6"/>
  <c r="G72" i="6"/>
  <c r="G70" i="6"/>
  <c r="G68" i="6"/>
  <c r="G66" i="6"/>
  <c r="G64" i="6"/>
  <c r="G62" i="6"/>
  <c r="G60" i="6"/>
  <c r="G58" i="6"/>
  <c r="G56" i="6"/>
  <c r="G54" i="6"/>
  <c r="G52" i="6"/>
  <c r="G50" i="6"/>
  <c r="G48" i="6"/>
  <c r="B11" i="6"/>
  <c r="B13" i="6"/>
  <c r="B15" i="6"/>
  <c r="B17" i="6"/>
  <c r="B19" i="6"/>
  <c r="B21" i="6"/>
  <c r="B23" i="6"/>
  <c r="B25" i="6"/>
  <c r="B27" i="6"/>
  <c r="B29" i="6"/>
  <c r="B31" i="6"/>
  <c r="B33" i="6"/>
  <c r="B35" i="6"/>
  <c r="A35" i="6"/>
  <c r="A33" i="6"/>
  <c r="A31" i="6"/>
  <c r="A29" i="6"/>
  <c r="A27" i="6"/>
  <c r="A25" i="6"/>
  <c r="A23" i="6"/>
  <c r="A21" i="6"/>
  <c r="A19" i="6"/>
  <c r="A17" i="6"/>
  <c r="A15" i="6"/>
  <c r="A13" i="6"/>
  <c r="A11" i="6"/>
  <c r="A10" i="6"/>
  <c r="G188" i="1"/>
  <c r="G187" i="1"/>
  <c r="G186" i="1"/>
  <c r="G185" i="1"/>
  <c r="G184" i="1"/>
  <c r="G183" i="1"/>
  <c r="G182" i="1"/>
  <c r="G181" i="1"/>
  <c r="B193" i="1"/>
  <c r="C193" i="1"/>
  <c r="G29" i="1"/>
  <c r="G28" i="1"/>
  <c r="G27" i="1"/>
  <c r="G26" i="1"/>
  <c r="G25" i="1"/>
  <c r="G24" i="1"/>
  <c r="G23" i="1"/>
  <c r="G22" i="1"/>
  <c r="F140" i="15"/>
  <c r="G140" i="15" s="1"/>
  <c r="F134" i="15"/>
  <c r="G134" i="15" s="1"/>
  <c r="F125" i="15"/>
  <c r="G125" i="15" s="1"/>
  <c r="F119" i="15"/>
  <c r="G119" i="15" s="1"/>
  <c r="F95" i="15"/>
  <c r="G95" i="15" s="1"/>
  <c r="F89" i="15"/>
  <c r="G89" i="15" s="1"/>
  <c r="F80" i="15"/>
  <c r="G80" i="15" s="1"/>
  <c r="G74" i="15"/>
  <c r="G139" i="15"/>
  <c r="G138" i="15"/>
  <c r="G137" i="15"/>
  <c r="G136" i="15"/>
  <c r="G135" i="15"/>
  <c r="G133" i="15"/>
  <c r="C130" i="15"/>
  <c r="B130" i="15"/>
  <c r="G124" i="15"/>
  <c r="G123" i="15"/>
  <c r="G122" i="15"/>
  <c r="G121" i="15"/>
  <c r="G120" i="15"/>
  <c r="G118" i="15"/>
  <c r="C115" i="15"/>
  <c r="B115" i="15"/>
  <c r="F110" i="15"/>
  <c r="G110" i="15" s="1"/>
  <c r="F109" i="15"/>
  <c r="G109" i="15" s="1"/>
  <c r="F108" i="15"/>
  <c r="G108" i="15" s="1"/>
  <c r="F107" i="15"/>
  <c r="G107" i="15" s="1"/>
  <c r="F106" i="15"/>
  <c r="G106" i="15" s="1"/>
  <c r="F105" i="15"/>
  <c r="G105" i="15" s="1"/>
  <c r="F104" i="15"/>
  <c r="G104" i="15" s="1"/>
  <c r="F103" i="15"/>
  <c r="G103" i="15" s="1"/>
  <c r="C100" i="15"/>
  <c r="B100" i="15"/>
  <c r="G94" i="15"/>
  <c r="G93" i="15"/>
  <c r="G92" i="15"/>
  <c r="G91" i="15"/>
  <c r="G90" i="15"/>
  <c r="G88" i="15"/>
  <c r="C85" i="15"/>
  <c r="B85" i="15"/>
  <c r="G79" i="15"/>
  <c r="G78" i="15"/>
  <c r="G77" i="15"/>
  <c r="G76" i="15"/>
  <c r="G75" i="15"/>
  <c r="G73" i="15"/>
  <c r="C70" i="15"/>
  <c r="B70" i="15"/>
  <c r="F65" i="15"/>
  <c r="G65" i="15" s="1"/>
  <c r="F64" i="15"/>
  <c r="G64" i="15" s="1"/>
  <c r="F63" i="15"/>
  <c r="G63" i="15" s="1"/>
  <c r="F62" i="15"/>
  <c r="G62" i="15" s="1"/>
  <c r="F61" i="15"/>
  <c r="G61" i="15" s="1"/>
  <c r="F60" i="15"/>
  <c r="G60" i="15" s="1"/>
  <c r="F59" i="15"/>
  <c r="G59" i="15" s="1"/>
  <c r="G58" i="15"/>
  <c r="F58" i="15"/>
  <c r="C55" i="15"/>
  <c r="B55" i="15"/>
  <c r="G50" i="15"/>
  <c r="G49" i="15"/>
  <c r="G48" i="15"/>
  <c r="G47" i="15"/>
  <c r="G46" i="15"/>
  <c r="G45" i="15"/>
  <c r="G44" i="15"/>
  <c r="G43" i="15"/>
  <c r="C40" i="15"/>
  <c r="B40" i="15"/>
  <c r="G35" i="15"/>
  <c r="G34" i="15"/>
  <c r="G33" i="15"/>
  <c r="G32" i="15"/>
  <c r="G31" i="15"/>
  <c r="G30" i="15"/>
  <c r="G29" i="15"/>
  <c r="G28" i="15"/>
  <c r="C25" i="15"/>
  <c r="B25" i="15"/>
  <c r="F20" i="15"/>
  <c r="G20" i="15" s="1"/>
  <c r="F19" i="15"/>
  <c r="G19" i="15" s="1"/>
  <c r="F18" i="15"/>
  <c r="G18" i="15" s="1"/>
  <c r="F17" i="15"/>
  <c r="G17" i="15" s="1"/>
  <c r="F16" i="15"/>
  <c r="G16" i="15" s="1"/>
  <c r="F15" i="15"/>
  <c r="G15" i="15" s="1"/>
  <c r="F14" i="15"/>
  <c r="G14" i="15" s="1"/>
  <c r="F13" i="15"/>
  <c r="G13" i="15" s="1"/>
  <c r="C10" i="15"/>
  <c r="B10" i="15"/>
  <c r="G37" i="15" l="1"/>
  <c r="E13" i="14" s="1"/>
  <c r="G52" i="15"/>
  <c r="E14" i="14" s="1"/>
  <c r="F14" i="14" s="1"/>
  <c r="G142" i="15"/>
  <c r="E28" i="14" s="1"/>
  <c r="F28" i="14" s="1"/>
  <c r="G190" i="1"/>
  <c r="E28" i="2" s="1"/>
  <c r="F28" i="2" s="1"/>
  <c r="G31" i="1"/>
  <c r="E13" i="2" s="1"/>
  <c r="G127" i="15"/>
  <c r="E27" i="14" s="1"/>
  <c r="F27" i="14" s="1"/>
  <c r="G97" i="15"/>
  <c r="E21" i="14" s="1"/>
  <c r="L14" i="14" s="1"/>
  <c r="G82" i="15"/>
  <c r="E20" i="14" s="1"/>
  <c r="L13" i="14" s="1"/>
  <c r="G67" i="15"/>
  <c r="E19" i="14" s="1"/>
  <c r="G22" i="15"/>
  <c r="E12" i="14" s="1"/>
  <c r="L12" i="14" s="1"/>
  <c r="G112" i="15"/>
  <c r="E26" i="14" s="1"/>
  <c r="F30" i="14"/>
  <c r="F29" i="14"/>
  <c r="F26" i="14"/>
  <c r="F23" i="14"/>
  <c r="F22" i="14"/>
  <c r="F19" i="14"/>
  <c r="F16" i="14"/>
  <c r="F15" i="14"/>
  <c r="F13" i="14"/>
  <c r="F12" i="14"/>
  <c r="M12" i="14" l="1"/>
  <c r="F13" i="2"/>
  <c r="M13" i="2" s="1"/>
  <c r="L13" i="2"/>
  <c r="F21" i="14"/>
  <c r="M14" i="14" s="1"/>
  <c r="F20" i="14"/>
  <c r="M13" i="14" s="1"/>
  <c r="C130" i="13"/>
  <c r="B130" i="13"/>
  <c r="C115" i="13"/>
  <c r="C100" i="13"/>
  <c r="B115" i="13"/>
  <c r="B100" i="13"/>
  <c r="G140" i="13"/>
  <c r="G139" i="13"/>
  <c r="G138" i="13"/>
  <c r="G137" i="13"/>
  <c r="G136" i="13"/>
  <c r="G135" i="13"/>
  <c r="G134" i="13"/>
  <c r="G133" i="13"/>
  <c r="G125" i="13"/>
  <c r="G124" i="13"/>
  <c r="G123" i="13"/>
  <c r="G122" i="13"/>
  <c r="G121" i="13"/>
  <c r="G120" i="13"/>
  <c r="G119" i="13"/>
  <c r="G118" i="13"/>
  <c r="F110" i="13"/>
  <c r="G110" i="13" s="1"/>
  <c r="F109" i="13"/>
  <c r="G109" i="13" s="1"/>
  <c r="F108" i="13"/>
  <c r="G108" i="13" s="1"/>
  <c r="F107" i="13"/>
  <c r="G107" i="13" s="1"/>
  <c r="F106" i="13"/>
  <c r="G106" i="13" s="1"/>
  <c r="F105" i="13"/>
  <c r="G105" i="13" s="1"/>
  <c r="F104" i="13"/>
  <c r="G104" i="13" s="1"/>
  <c r="F103" i="13"/>
  <c r="G103" i="13" s="1"/>
  <c r="B85" i="13"/>
  <c r="B70" i="13"/>
  <c r="C55" i="13"/>
  <c r="B55" i="13"/>
  <c r="C40" i="13"/>
  <c r="B40" i="13"/>
  <c r="C25" i="13"/>
  <c r="B25" i="13"/>
  <c r="C10" i="13"/>
  <c r="B10" i="13"/>
  <c r="G95" i="13"/>
  <c r="G94" i="13"/>
  <c r="G93" i="13"/>
  <c r="G92" i="13"/>
  <c r="G91" i="13"/>
  <c r="G90" i="13"/>
  <c r="G89" i="13"/>
  <c r="G88" i="13"/>
  <c r="C85" i="13"/>
  <c r="G80" i="13"/>
  <c r="G79" i="13"/>
  <c r="G78" i="13"/>
  <c r="G77" i="13"/>
  <c r="G76" i="13"/>
  <c r="G75" i="13"/>
  <c r="G74" i="13"/>
  <c r="G73" i="13"/>
  <c r="C70" i="13"/>
  <c r="F65" i="13"/>
  <c r="G65" i="13" s="1"/>
  <c r="F64" i="13"/>
  <c r="G64" i="13" s="1"/>
  <c r="F63" i="13"/>
  <c r="G63" i="13" s="1"/>
  <c r="F62" i="13"/>
  <c r="G62" i="13" s="1"/>
  <c r="F61" i="13"/>
  <c r="G61" i="13" s="1"/>
  <c r="F60" i="13"/>
  <c r="G60" i="13" s="1"/>
  <c r="F59" i="13"/>
  <c r="G59" i="13" s="1"/>
  <c r="F58" i="13"/>
  <c r="G58" i="13" s="1"/>
  <c r="G50" i="13"/>
  <c r="G49" i="13"/>
  <c r="G48" i="13"/>
  <c r="G47" i="13"/>
  <c r="G46" i="13"/>
  <c r="G45" i="13"/>
  <c r="G44" i="13"/>
  <c r="G43" i="13"/>
  <c r="G35" i="13"/>
  <c r="G34" i="13"/>
  <c r="G33" i="13"/>
  <c r="G32" i="13"/>
  <c r="G31" i="13"/>
  <c r="G30" i="13"/>
  <c r="G29" i="13"/>
  <c r="G28" i="13"/>
  <c r="F20" i="13"/>
  <c r="G20" i="13" s="1"/>
  <c r="F19" i="13"/>
  <c r="G19" i="13" s="1"/>
  <c r="F18" i="13"/>
  <c r="G18" i="13" s="1"/>
  <c r="F17" i="13"/>
  <c r="G17" i="13" s="1"/>
  <c r="F16" i="13"/>
  <c r="G16" i="13" s="1"/>
  <c r="F15" i="13"/>
  <c r="G15" i="13" s="1"/>
  <c r="F14" i="13"/>
  <c r="G14" i="13" s="1"/>
  <c r="F13" i="13"/>
  <c r="G13" i="13" s="1"/>
  <c r="F30" i="12"/>
  <c r="F23" i="12"/>
  <c r="F22" i="12"/>
  <c r="F16" i="12"/>
  <c r="F15" i="12"/>
  <c r="C403" i="1"/>
  <c r="C388" i="1"/>
  <c r="C373" i="1"/>
  <c r="B403" i="1"/>
  <c r="B388" i="1"/>
  <c r="B373" i="1"/>
  <c r="F413" i="1"/>
  <c r="G413" i="1" s="1"/>
  <c r="G412" i="1"/>
  <c r="G411" i="1"/>
  <c r="G410" i="1"/>
  <c r="G409" i="1"/>
  <c r="G408" i="1"/>
  <c r="F407" i="1"/>
  <c r="G407" i="1" s="1"/>
  <c r="G406" i="1"/>
  <c r="F398" i="1"/>
  <c r="G398" i="1" s="1"/>
  <c r="G397" i="1"/>
  <c r="G396" i="1"/>
  <c r="G395" i="1"/>
  <c r="G394" i="1"/>
  <c r="G393" i="1"/>
  <c r="F392" i="1"/>
  <c r="G392" i="1" s="1"/>
  <c r="G391" i="1"/>
  <c r="F383" i="1"/>
  <c r="G383" i="1" s="1"/>
  <c r="F382" i="1"/>
  <c r="G382" i="1" s="1"/>
  <c r="F381" i="1"/>
  <c r="G381" i="1" s="1"/>
  <c r="F380" i="1"/>
  <c r="G380" i="1" s="1"/>
  <c r="F379" i="1"/>
  <c r="G379" i="1" s="1"/>
  <c r="F378" i="1"/>
  <c r="G378" i="1" s="1"/>
  <c r="F377" i="1"/>
  <c r="G377" i="1" s="1"/>
  <c r="F376" i="1"/>
  <c r="G376" i="1" s="1"/>
  <c r="F332" i="1"/>
  <c r="F333" i="1"/>
  <c r="F334" i="1"/>
  <c r="F335" i="1"/>
  <c r="F336" i="1"/>
  <c r="F337" i="1"/>
  <c r="F338" i="1"/>
  <c r="F331" i="1"/>
  <c r="F368" i="1"/>
  <c r="F362" i="1"/>
  <c r="G362" i="1" s="1"/>
  <c r="F353" i="1"/>
  <c r="G353" i="1" s="1"/>
  <c r="F347" i="1"/>
  <c r="G347" i="1" s="1"/>
  <c r="C358" i="1"/>
  <c r="B358" i="1"/>
  <c r="C343" i="1"/>
  <c r="B343" i="1"/>
  <c r="G368" i="1"/>
  <c r="G367" i="1"/>
  <c r="G366" i="1"/>
  <c r="G365" i="1"/>
  <c r="G364" i="1"/>
  <c r="G363" i="1"/>
  <c r="G361" i="1"/>
  <c r="G352" i="1"/>
  <c r="G351" i="1"/>
  <c r="G350" i="1"/>
  <c r="G349" i="1"/>
  <c r="G348" i="1"/>
  <c r="G346" i="1"/>
  <c r="C328" i="1"/>
  <c r="B328" i="1"/>
  <c r="C313" i="1"/>
  <c r="C298" i="1"/>
  <c r="B313" i="1"/>
  <c r="B298" i="1"/>
  <c r="F53" i="2"/>
  <c r="F52" i="2"/>
  <c r="F293" i="1"/>
  <c r="F292" i="1"/>
  <c r="F287" i="1"/>
  <c r="F278" i="1"/>
  <c r="F277" i="1"/>
  <c r="F276" i="1"/>
  <c r="F272" i="1"/>
  <c r="F263" i="1"/>
  <c r="F262" i="1"/>
  <c r="F261" i="1"/>
  <c r="F257" i="1"/>
  <c r="F248" i="1"/>
  <c r="F247" i="1"/>
  <c r="F246" i="1"/>
  <c r="F242" i="1"/>
  <c r="F233" i="1"/>
  <c r="F232" i="1"/>
  <c r="F231" i="1"/>
  <c r="F227" i="1"/>
  <c r="F218" i="1"/>
  <c r="F217" i="1"/>
  <c r="F216" i="1"/>
  <c r="F212" i="1"/>
  <c r="F202" i="1"/>
  <c r="F201" i="1"/>
  <c r="F197" i="1"/>
  <c r="K15" i="2"/>
  <c r="K16" i="2"/>
  <c r="K17" i="2"/>
  <c r="K18" i="2"/>
  <c r="K19" i="2"/>
  <c r="K20" i="2"/>
  <c r="K14" i="2"/>
  <c r="C154" i="1"/>
  <c r="C139" i="1"/>
  <c r="C124" i="1"/>
  <c r="C109" i="1"/>
  <c r="C94" i="1"/>
  <c r="C79" i="1"/>
  <c r="C64" i="1"/>
  <c r="C49" i="1"/>
  <c r="C34" i="1"/>
  <c r="C10" i="1"/>
  <c r="F46" i="2"/>
  <c r="F45" i="2"/>
  <c r="F39" i="2"/>
  <c r="F38" i="2"/>
  <c r="F24" i="2"/>
  <c r="F23" i="2"/>
  <c r="G164" i="1"/>
  <c r="G163" i="1"/>
  <c r="G162" i="1"/>
  <c r="G161" i="1"/>
  <c r="G160" i="1"/>
  <c r="G159" i="1"/>
  <c r="G158" i="1"/>
  <c r="G157" i="1"/>
  <c r="G149" i="1"/>
  <c r="G148" i="1"/>
  <c r="G147" i="1"/>
  <c r="G146" i="1"/>
  <c r="G145" i="1"/>
  <c r="G144" i="1"/>
  <c r="G143" i="1"/>
  <c r="G142" i="1"/>
  <c r="G134" i="1"/>
  <c r="G133" i="1"/>
  <c r="G132" i="1"/>
  <c r="G131" i="1"/>
  <c r="G130" i="1"/>
  <c r="G129" i="1"/>
  <c r="G128" i="1"/>
  <c r="G127" i="1"/>
  <c r="G119" i="1"/>
  <c r="G118" i="1"/>
  <c r="G117" i="1"/>
  <c r="G116" i="1"/>
  <c r="G115" i="1"/>
  <c r="G114" i="1"/>
  <c r="G113" i="1"/>
  <c r="G112" i="1"/>
  <c r="G104" i="1"/>
  <c r="G103" i="1"/>
  <c r="G102" i="1"/>
  <c r="G101" i="1"/>
  <c r="G100" i="1"/>
  <c r="G99" i="1"/>
  <c r="G98" i="1"/>
  <c r="G97" i="1"/>
  <c r="G89" i="1"/>
  <c r="G88" i="1"/>
  <c r="G87" i="1"/>
  <c r="G86" i="1"/>
  <c r="G85" i="1"/>
  <c r="G84" i="1"/>
  <c r="G83" i="1"/>
  <c r="G82" i="1"/>
  <c r="G74" i="1"/>
  <c r="G73" i="1"/>
  <c r="G72" i="1"/>
  <c r="G71" i="1"/>
  <c r="G70" i="1"/>
  <c r="G69" i="1"/>
  <c r="G68" i="1"/>
  <c r="G67" i="1"/>
  <c r="G59" i="1"/>
  <c r="G58" i="1"/>
  <c r="G57" i="1"/>
  <c r="G56" i="1"/>
  <c r="G55" i="1"/>
  <c r="G54" i="1"/>
  <c r="G53" i="1"/>
  <c r="G52" i="1"/>
  <c r="G44" i="1"/>
  <c r="G43" i="1"/>
  <c r="G42" i="1"/>
  <c r="G41" i="1"/>
  <c r="G40" i="1"/>
  <c r="G39" i="1"/>
  <c r="G38" i="1"/>
  <c r="G37" i="1"/>
  <c r="G14" i="1"/>
  <c r="G13" i="1"/>
  <c r="Q16" i="12" l="1"/>
  <c r="Q15" i="12"/>
  <c r="G67" i="13"/>
  <c r="E19" i="12" s="1"/>
  <c r="E12" i="2"/>
  <c r="G400" i="1"/>
  <c r="E50" i="2" s="1"/>
  <c r="G127" i="13"/>
  <c r="E27" i="12" s="1"/>
  <c r="G142" i="13"/>
  <c r="E28" i="12" s="1"/>
  <c r="G82" i="13"/>
  <c r="E20" i="12" s="1"/>
  <c r="G37" i="13"/>
  <c r="E13" i="12" s="1"/>
  <c r="G112" i="13"/>
  <c r="E26" i="12" s="1"/>
  <c r="G52" i="13"/>
  <c r="E14" i="12" s="1"/>
  <c r="G22" i="13"/>
  <c r="E12" i="12" s="1"/>
  <c r="G12" i="12" s="1"/>
  <c r="H12" i="12" s="1"/>
  <c r="G97" i="13"/>
  <c r="E21" i="12" s="1"/>
  <c r="G385" i="1"/>
  <c r="E49" i="2" s="1"/>
  <c r="G415" i="1"/>
  <c r="E51" i="2" s="1"/>
  <c r="F51" i="2" s="1"/>
  <c r="G370" i="1"/>
  <c r="E44" i="2" s="1"/>
  <c r="F44" i="2" s="1"/>
  <c r="G355" i="1"/>
  <c r="E43" i="2" s="1"/>
  <c r="F43" i="2" s="1"/>
  <c r="G16" i="1"/>
  <c r="G91" i="1"/>
  <c r="E17" i="2" s="1"/>
  <c r="F17" i="2" s="1"/>
  <c r="G151" i="1"/>
  <c r="E21" i="2" s="1"/>
  <c r="F21" i="2" s="1"/>
  <c r="G46" i="1"/>
  <c r="E14" i="2" s="1"/>
  <c r="F14" i="2" s="1"/>
  <c r="G76" i="1"/>
  <c r="E16" i="2" s="1"/>
  <c r="F16" i="2" s="1"/>
  <c r="G106" i="1"/>
  <c r="E18" i="2" s="1"/>
  <c r="F18" i="2" s="1"/>
  <c r="G136" i="1"/>
  <c r="E20" i="2" s="1"/>
  <c r="F20" i="2" s="1"/>
  <c r="G166" i="1"/>
  <c r="E22" i="2" s="1"/>
  <c r="F22" i="2" s="1"/>
  <c r="G121" i="1"/>
  <c r="E19" i="2" s="1"/>
  <c r="F19" i="2" s="1"/>
  <c r="G61" i="1"/>
  <c r="E15" i="2" s="1"/>
  <c r="F15" i="2" s="1"/>
  <c r="F50" i="2" l="1"/>
  <c r="L50" i="2" s="1"/>
  <c r="K50" i="2"/>
  <c r="F21" i="12"/>
  <c r="P12" i="12"/>
  <c r="F20" i="12"/>
  <c r="F28" i="12"/>
  <c r="F27" i="12"/>
  <c r="F19" i="12"/>
  <c r="F26" i="12"/>
  <c r="F13" i="12"/>
  <c r="P13" i="12"/>
  <c r="F14" i="12"/>
  <c r="P14" i="12"/>
  <c r="F12" i="12"/>
  <c r="G172" i="1"/>
  <c r="Q14" i="12" l="1"/>
  <c r="Q12" i="12"/>
  <c r="Q13" i="12"/>
  <c r="G36" i="6"/>
  <c r="C283" i="1" l="1"/>
  <c r="B283" i="1"/>
  <c r="C268" i="1"/>
  <c r="B268" i="1"/>
  <c r="C253" i="1"/>
  <c r="B253" i="1"/>
  <c r="C238" i="1"/>
  <c r="B238" i="1"/>
  <c r="B223" i="1"/>
  <c r="C223" i="1"/>
  <c r="B208" i="1"/>
  <c r="C208" i="1"/>
  <c r="B169" i="1"/>
  <c r="C169" i="1"/>
  <c r="G338" i="1"/>
  <c r="G337" i="1"/>
  <c r="G336" i="1"/>
  <c r="G335" i="1"/>
  <c r="G334" i="1"/>
  <c r="G333" i="1"/>
  <c r="G332" i="1"/>
  <c r="G331" i="1"/>
  <c r="G340" i="1" l="1"/>
  <c r="E42" i="2" s="1"/>
  <c r="G30" i="6"/>
  <c r="E30" i="8" l="1"/>
  <c r="E29" i="8"/>
  <c r="G293" i="1"/>
  <c r="G292" i="1"/>
  <c r="G291" i="1"/>
  <c r="G290" i="1"/>
  <c r="G289" i="1"/>
  <c r="G288" i="1"/>
  <c r="G287" i="1"/>
  <c r="G286" i="1"/>
  <c r="G278" i="1"/>
  <c r="G277" i="1"/>
  <c r="G276" i="1"/>
  <c r="G275" i="1"/>
  <c r="G274" i="1"/>
  <c r="G273" i="1"/>
  <c r="G272" i="1"/>
  <c r="G271" i="1"/>
  <c r="G263" i="1"/>
  <c r="G262" i="1"/>
  <c r="G261" i="1"/>
  <c r="G260" i="1"/>
  <c r="G259" i="1"/>
  <c r="G258" i="1"/>
  <c r="G257" i="1"/>
  <c r="G256" i="1"/>
  <c r="G248" i="1"/>
  <c r="G247" i="1"/>
  <c r="G246" i="1"/>
  <c r="G245" i="1"/>
  <c r="G244" i="1"/>
  <c r="G243" i="1"/>
  <c r="G242" i="1"/>
  <c r="G241" i="1"/>
  <c r="G173" i="1"/>
  <c r="G175" i="1" s="1"/>
  <c r="F28" i="8" l="1"/>
  <c r="C32" i="8" s="1"/>
  <c r="G295" i="1"/>
  <c r="G280" i="1"/>
  <c r="G265" i="1"/>
  <c r="G250" i="1"/>
  <c r="E27" i="2"/>
  <c r="G20" i="6"/>
  <c r="G18" i="6"/>
  <c r="G16" i="6"/>
  <c r="G14" i="6"/>
  <c r="G12" i="6"/>
  <c r="G28" i="6"/>
  <c r="G26" i="6"/>
  <c r="G24" i="6"/>
  <c r="G22" i="6"/>
  <c r="G34" i="6"/>
  <c r="G32" i="6"/>
  <c r="B6" i="6" l="1"/>
  <c r="B6" i="17"/>
  <c r="B6" i="16"/>
  <c r="B6" i="14"/>
  <c r="N13" i="14"/>
  <c r="N12" i="14"/>
  <c r="D111" i="6"/>
  <c r="D109" i="6"/>
  <c r="E109" i="6" s="1"/>
  <c r="D89" i="6"/>
  <c r="E89" i="6" s="1"/>
  <c r="D91" i="6"/>
  <c r="D85" i="6"/>
  <c r="E85" i="6" s="1"/>
  <c r="D87" i="6"/>
  <c r="E87" i="6" s="1"/>
  <c r="E35" i="2"/>
  <c r="F35" i="2" s="1"/>
  <c r="E32" i="2"/>
  <c r="E33" i="2"/>
  <c r="E34" i="2"/>
  <c r="B6" i="2"/>
  <c r="E57" i="2" s="1"/>
  <c r="G308" i="1"/>
  <c r="G323" i="1"/>
  <c r="G322" i="1"/>
  <c r="G321" i="1"/>
  <c r="G320" i="1"/>
  <c r="G319" i="1"/>
  <c r="G318" i="1"/>
  <c r="G317" i="1"/>
  <c r="G316" i="1"/>
  <c r="G307" i="1"/>
  <c r="G306" i="1"/>
  <c r="G305" i="1"/>
  <c r="G304" i="1"/>
  <c r="G303" i="1"/>
  <c r="G302" i="1"/>
  <c r="G301" i="1"/>
  <c r="G233" i="1"/>
  <c r="G232" i="1"/>
  <c r="G231" i="1"/>
  <c r="G230" i="1"/>
  <c r="G229" i="1"/>
  <c r="G228" i="1"/>
  <c r="G227" i="1"/>
  <c r="G226" i="1"/>
  <c r="G218" i="1"/>
  <c r="G217" i="1"/>
  <c r="G216" i="1"/>
  <c r="G215" i="1"/>
  <c r="G214" i="1"/>
  <c r="G213" i="1"/>
  <c r="G212" i="1"/>
  <c r="G211" i="1"/>
  <c r="G202" i="1"/>
  <c r="G201" i="1"/>
  <c r="G200" i="1"/>
  <c r="G199" i="1"/>
  <c r="G203" i="1"/>
  <c r="F42" i="2" s="1"/>
  <c r="G198" i="1"/>
  <c r="G197" i="1"/>
  <c r="G196" i="1"/>
  <c r="N14" i="14" l="1"/>
  <c r="E19" i="17"/>
  <c r="N16" i="14"/>
  <c r="E17" i="17"/>
  <c r="N15" i="14"/>
  <c r="D107" i="6"/>
  <c r="E107" i="6" s="1"/>
  <c r="M51" i="2"/>
  <c r="D35" i="6"/>
  <c r="N28" i="2"/>
  <c r="D105" i="6"/>
  <c r="E105" i="6" s="1"/>
  <c r="M50" i="2"/>
  <c r="N27" i="2"/>
  <c r="N13" i="2"/>
  <c r="F13" i="16"/>
  <c r="R13" i="12"/>
  <c r="F15" i="16"/>
  <c r="R14" i="12"/>
  <c r="E19" i="16"/>
  <c r="R16" i="12"/>
  <c r="E17" i="16"/>
  <c r="R15" i="12"/>
  <c r="R12" i="12"/>
  <c r="D35" i="17"/>
  <c r="E33" i="17"/>
  <c r="D37" i="16"/>
  <c r="E37" i="16"/>
  <c r="D69" i="6"/>
  <c r="F69" i="6"/>
  <c r="E69" i="6"/>
  <c r="D37" i="17"/>
  <c r="E37" i="17"/>
  <c r="H18" i="14"/>
  <c r="E39" i="17"/>
  <c r="D39" i="17"/>
  <c r="D53" i="16"/>
  <c r="E53" i="16"/>
  <c r="E55" i="16"/>
  <c r="D55" i="16"/>
  <c r="E49" i="6"/>
  <c r="F49" i="6"/>
  <c r="D49" i="6"/>
  <c r="E53" i="17"/>
  <c r="D53" i="17"/>
  <c r="E57" i="17"/>
  <c r="D57" i="17"/>
  <c r="D59" i="16"/>
  <c r="E59" i="16"/>
  <c r="D59" i="17"/>
  <c r="E59" i="17"/>
  <c r="E15" i="17"/>
  <c r="D15" i="17"/>
  <c r="E34" i="14"/>
  <c r="F71" i="6"/>
  <c r="E71" i="6"/>
  <c r="D71" i="6"/>
  <c r="E39" i="16"/>
  <c r="D39" i="16"/>
  <c r="D63" i="6"/>
  <c r="E63" i="6"/>
  <c r="F63" i="6"/>
  <c r="D35" i="16"/>
  <c r="E35" i="16"/>
  <c r="E91" i="6"/>
  <c r="E13" i="17"/>
  <c r="D13" i="17"/>
  <c r="D55" i="17"/>
  <c r="E55" i="17"/>
  <c r="H25" i="14"/>
  <c r="D33" i="16"/>
  <c r="E33" i="16"/>
  <c r="E57" i="16"/>
  <c r="D57" i="16"/>
  <c r="E111" i="6"/>
  <c r="H11" i="14"/>
  <c r="E34" i="12"/>
  <c r="G325" i="1"/>
  <c r="E37" i="2" s="1"/>
  <c r="F37" i="2" s="1"/>
  <c r="G310" i="1"/>
  <c r="E36" i="2" s="1"/>
  <c r="F36" i="2" s="1"/>
  <c r="G235" i="1"/>
  <c r="G220" i="1"/>
  <c r="G205" i="1"/>
  <c r="D17" i="17" l="1"/>
  <c r="F17" i="17" s="1"/>
  <c r="D19" i="17"/>
  <c r="F19" i="17" s="1"/>
  <c r="F35" i="6"/>
  <c r="E35" i="6"/>
  <c r="K36" i="2"/>
  <c r="K37" i="2"/>
  <c r="D19" i="16"/>
  <c r="F57" i="16"/>
  <c r="D15" i="16"/>
  <c r="E13" i="16"/>
  <c r="E15" i="16"/>
  <c r="D13" i="16"/>
  <c r="F19" i="16"/>
  <c r="F17" i="16"/>
  <c r="D17" i="16"/>
  <c r="R18" i="12"/>
  <c r="E35" i="17"/>
  <c r="F35" i="17" s="1"/>
  <c r="F53" i="17"/>
  <c r="G63" i="6"/>
  <c r="G71" i="6"/>
  <c r="G69" i="6"/>
  <c r="N18" i="14"/>
  <c r="D33" i="17"/>
  <c r="F33" i="17" s="1"/>
  <c r="F13" i="17"/>
  <c r="F15" i="17"/>
  <c r="F37" i="17"/>
  <c r="F57" i="17"/>
  <c r="F55" i="17"/>
  <c r="F35" i="16"/>
  <c r="G49" i="6"/>
  <c r="D51" i="16"/>
  <c r="C62" i="16"/>
  <c r="E51" i="16"/>
  <c r="E62" i="16" s="1"/>
  <c r="D51" i="17"/>
  <c r="D62" i="17" s="1"/>
  <c r="E51" i="17"/>
  <c r="E62" i="17" s="1"/>
  <c r="C62" i="17"/>
  <c r="F39" i="17"/>
  <c r="F59" i="17"/>
  <c r="E31" i="17"/>
  <c r="D31" i="17"/>
  <c r="C42" i="17"/>
  <c r="F55" i="16"/>
  <c r="F37" i="16"/>
  <c r="F59" i="16"/>
  <c r="F33" i="16"/>
  <c r="F39" i="16"/>
  <c r="E31" i="16"/>
  <c r="E42" i="16" s="1"/>
  <c r="C42" i="16"/>
  <c r="D31" i="16"/>
  <c r="D11" i="16"/>
  <c r="E11" i="16"/>
  <c r="C22" i="16"/>
  <c r="F11" i="16"/>
  <c r="F53" i="16"/>
  <c r="E11" i="17"/>
  <c r="E22" i="17" s="1"/>
  <c r="C22" i="17"/>
  <c r="D11" i="17"/>
  <c r="F49" i="2"/>
  <c r="E31" i="2"/>
  <c r="F31" i="2" s="1"/>
  <c r="E29" i="2"/>
  <c r="F29" i="2" s="1"/>
  <c r="E30" i="2"/>
  <c r="F30" i="2" s="1"/>
  <c r="F27" i="2"/>
  <c r="F33" i="2"/>
  <c r="F32" i="2"/>
  <c r="F34" i="2"/>
  <c r="G35" i="6" l="1"/>
  <c r="L37" i="2"/>
  <c r="M12" i="2"/>
  <c r="L36" i="2"/>
  <c r="E22" i="16"/>
  <c r="E25" i="16" s="1"/>
  <c r="G13" i="16"/>
  <c r="G19" i="16"/>
  <c r="G17" i="16"/>
  <c r="G15" i="16"/>
  <c r="F22" i="16"/>
  <c r="F25" i="16" s="1"/>
  <c r="F51" i="16"/>
  <c r="E42" i="17"/>
  <c r="E45" i="17" s="1"/>
  <c r="E65" i="17"/>
  <c r="D42" i="17"/>
  <c r="D44" i="17" s="1"/>
  <c r="F11" i="17"/>
  <c r="F31" i="17"/>
  <c r="F31" i="16"/>
  <c r="E65" i="16"/>
  <c r="F57" i="6"/>
  <c r="E57" i="6"/>
  <c r="D57" i="6"/>
  <c r="D22" i="17"/>
  <c r="D59" i="6"/>
  <c r="F59" i="6"/>
  <c r="E59" i="6"/>
  <c r="E25" i="17"/>
  <c r="G11" i="16"/>
  <c r="D42" i="16"/>
  <c r="D62" i="16"/>
  <c r="D64" i="17"/>
  <c r="E64" i="17" s="1"/>
  <c r="F62" i="17"/>
  <c r="D65" i="17"/>
  <c r="F51" i="17"/>
  <c r="E53" i="6"/>
  <c r="F53" i="6"/>
  <c r="D53" i="6"/>
  <c r="D22" i="16"/>
  <c r="F51" i="6"/>
  <c r="E51" i="6"/>
  <c r="D51" i="6"/>
  <c r="C94" i="6"/>
  <c r="D83" i="6"/>
  <c r="F55" i="6"/>
  <c r="D55" i="6"/>
  <c r="E55" i="6"/>
  <c r="E45" i="16"/>
  <c r="E61" i="6"/>
  <c r="D61" i="6"/>
  <c r="F61" i="6"/>
  <c r="F23" i="6"/>
  <c r="D19" i="6"/>
  <c r="E31" i="6"/>
  <c r="F25" i="6"/>
  <c r="E65" i="6" l="1"/>
  <c r="F65" i="6"/>
  <c r="D65" i="6"/>
  <c r="N12" i="2"/>
  <c r="E67" i="6"/>
  <c r="D67" i="6"/>
  <c r="F67" i="6"/>
  <c r="G51" i="6"/>
  <c r="G57" i="6"/>
  <c r="E44" i="17"/>
  <c r="G53" i="6"/>
  <c r="D45" i="17"/>
  <c r="D46" i="17" s="1"/>
  <c r="E46" i="17" s="1"/>
  <c r="F42" i="17"/>
  <c r="H48" i="2"/>
  <c r="D66" i="17"/>
  <c r="E66" i="17" s="1"/>
  <c r="F65" i="17"/>
  <c r="D25" i="17"/>
  <c r="F25" i="17" s="1"/>
  <c r="F22" i="17"/>
  <c r="D24" i="17"/>
  <c r="G61" i="6"/>
  <c r="D24" i="16"/>
  <c r="D25" i="16"/>
  <c r="G25" i="16" s="1"/>
  <c r="G22" i="16"/>
  <c r="G55" i="6"/>
  <c r="F62" i="16"/>
  <c r="D65" i="16"/>
  <c r="D64" i="16"/>
  <c r="E64" i="16" s="1"/>
  <c r="D45" i="16"/>
  <c r="D44" i="16"/>
  <c r="E44" i="16" s="1"/>
  <c r="F42" i="16"/>
  <c r="E83" i="6"/>
  <c r="D94" i="6"/>
  <c r="G59" i="6"/>
  <c r="F11" i="6"/>
  <c r="D15" i="6"/>
  <c r="E15" i="6"/>
  <c r="C38" i="6"/>
  <c r="F21" i="6"/>
  <c r="F15" i="6"/>
  <c r="F29" i="6"/>
  <c r="D29" i="6"/>
  <c r="E29" i="6"/>
  <c r="E11" i="6"/>
  <c r="D11" i="6"/>
  <c r="D31" i="6"/>
  <c r="F31" i="6"/>
  <c r="D13" i="6"/>
  <c r="E13" i="6"/>
  <c r="F13" i="6"/>
  <c r="E17" i="6"/>
  <c r="E19" i="6"/>
  <c r="F17" i="6"/>
  <c r="D33" i="6"/>
  <c r="E33" i="6"/>
  <c r="F33" i="6"/>
  <c r="F19" i="6"/>
  <c r="D17" i="6"/>
  <c r="D21" i="6"/>
  <c r="E21" i="6"/>
  <c r="E23" i="6"/>
  <c r="D25" i="6"/>
  <c r="D23" i="6"/>
  <c r="E25" i="6"/>
  <c r="G67" i="6" l="1"/>
  <c r="E47" i="6"/>
  <c r="E74" i="6" s="1"/>
  <c r="E77" i="6" s="1"/>
  <c r="F47" i="6"/>
  <c r="F74" i="6" s="1"/>
  <c r="F77" i="6" s="1"/>
  <c r="C74" i="6"/>
  <c r="D47" i="6"/>
  <c r="G65" i="6"/>
  <c r="F45" i="17"/>
  <c r="D26" i="17"/>
  <c r="E24" i="17"/>
  <c r="E26" i="17" s="1"/>
  <c r="D103" i="6"/>
  <c r="C114" i="6"/>
  <c r="F45" i="16"/>
  <c r="D46" i="16"/>
  <c r="E46" i="16" s="1"/>
  <c r="D26" i="16"/>
  <c r="E24" i="16"/>
  <c r="D96" i="6"/>
  <c r="D97" i="6" s="1"/>
  <c r="D98" i="6" s="1"/>
  <c r="E94" i="6"/>
  <c r="D66" i="16"/>
  <c r="E66" i="16" s="1"/>
  <c r="F65" i="16"/>
  <c r="D27" i="6"/>
  <c r="D38" i="6" s="1"/>
  <c r="E27" i="6"/>
  <c r="E38" i="6" s="1"/>
  <c r="F27" i="6"/>
  <c r="F38" i="6" s="1"/>
  <c r="G15" i="6"/>
  <c r="G29" i="6"/>
  <c r="G11" i="6"/>
  <c r="G31" i="6"/>
  <c r="G13" i="6"/>
  <c r="G19" i="6"/>
  <c r="G17" i="6"/>
  <c r="G33" i="6"/>
  <c r="G21" i="6"/>
  <c r="G23" i="6"/>
  <c r="G25" i="6"/>
  <c r="G47" i="6" l="1"/>
  <c r="D74" i="6"/>
  <c r="E97" i="6"/>
  <c r="E103" i="6"/>
  <c r="D114" i="6"/>
  <c r="E26" i="16"/>
  <c r="F24" i="16"/>
  <c r="F26" i="16" s="1"/>
  <c r="E41" i="6"/>
  <c r="F41" i="6"/>
  <c r="G27" i="6"/>
  <c r="D40" i="6"/>
  <c r="D42" i="6" s="1"/>
  <c r="D41" i="6"/>
  <c r="G38" i="6"/>
  <c r="G74" i="6" l="1"/>
  <c r="D76" i="6"/>
  <c r="D77" i="6"/>
  <c r="G77" i="6" s="1"/>
  <c r="D116" i="6"/>
  <c r="D117" i="6" s="1"/>
  <c r="E114" i="6"/>
  <c r="G41" i="6"/>
  <c r="E40" i="6"/>
  <c r="E42" i="6" s="1"/>
  <c r="E76" i="6" l="1"/>
  <c r="D78" i="6"/>
  <c r="E117" i="6"/>
  <c r="D118" i="6"/>
  <c r="F40" i="6"/>
  <c r="F42" i="6" s="1"/>
  <c r="E78" i="6" l="1"/>
  <c r="F76" i="6"/>
  <c r="F78" i="6" s="1"/>
</calcChain>
</file>

<file path=xl/sharedStrings.xml><?xml version="1.0" encoding="utf-8"?>
<sst xmlns="http://schemas.openxmlformats.org/spreadsheetml/2006/main" count="2090" uniqueCount="192">
  <si>
    <t>Engenheiro/Arquiteto Sênior</t>
  </si>
  <si>
    <t>Engenheiro/Arquiteto Pleno</t>
  </si>
  <si>
    <t>Engenheiro/Arquiteto Junior</t>
  </si>
  <si>
    <t>Auxiliar técnico</t>
  </si>
  <si>
    <t>Unid</t>
  </si>
  <si>
    <t>h</t>
  </si>
  <si>
    <t>Qtd</t>
  </si>
  <si>
    <t>Insumo</t>
  </si>
  <si>
    <t>Cod. SINAPI</t>
  </si>
  <si>
    <t>Subtotal</t>
  </si>
  <si>
    <t>TOTAL</t>
  </si>
  <si>
    <t>UNID.</t>
  </si>
  <si>
    <t>m</t>
  </si>
  <si>
    <t>m²</t>
  </si>
  <si>
    <t>Auxiliar desenhista</t>
  </si>
  <si>
    <t>Desenhista copista</t>
  </si>
  <si>
    <t>Desenhista detalhista</t>
  </si>
  <si>
    <t>Desenhista projetista</t>
  </si>
  <si>
    <t>(R$/Unid)+LS</t>
  </si>
  <si>
    <t>Un</t>
  </si>
  <si>
    <t>Descritivo do Serviço</t>
  </si>
  <si>
    <t>Unid.</t>
  </si>
  <si>
    <t>Qtd.</t>
  </si>
  <si>
    <t>Valor (R$)</t>
  </si>
  <si>
    <t>Fonte do preço</t>
  </si>
  <si>
    <t>Cópias</t>
  </si>
  <si>
    <t>Composição com insumos SINAPI</t>
  </si>
  <si>
    <t>Item</t>
  </si>
  <si>
    <t>TOTAL COM BDI</t>
  </si>
  <si>
    <t>BDI</t>
  </si>
  <si>
    <t>TOTAL SEM BDI</t>
  </si>
  <si>
    <t>ITEM</t>
  </si>
  <si>
    <t>DESCRIÇÃO</t>
  </si>
  <si>
    <t>Impostos</t>
  </si>
  <si>
    <t>PIS</t>
  </si>
  <si>
    <t>COFINS</t>
  </si>
  <si>
    <t>CRONOGRAMA FÍSICO FINANCEIRO</t>
  </si>
  <si>
    <t>MÊS 1</t>
  </si>
  <si>
    <t>MÊS 2</t>
  </si>
  <si>
    <t>MÊS 3</t>
  </si>
  <si>
    <t>TOTAL GERAL ACUMULADO</t>
  </si>
  <si>
    <t>PLANILHA ORÇAMENTÁRIA REFERENCIAL</t>
  </si>
  <si>
    <t>Projeto de cabeamento estruturado (telefonia e lógica)</t>
  </si>
  <si>
    <t>Elaboração de planilha orçamentária, cronocrama físico financeiro, composição do BDI e encargos sociais</t>
  </si>
  <si>
    <t>Especificações técnicas e memorial descritivo</t>
  </si>
  <si>
    <t>Projetos de instalações hidrossanitárias e águas pluviais</t>
  </si>
  <si>
    <t>COMPOSIÇÃO DA TAXA DE BONIFICAÇÃO E DESPESAS INDIRETAS – BDI</t>
  </si>
  <si>
    <t>                                       (1 - I)             </t>
  </si>
  <si>
    <t>Fonte: Acórdão 2.622/2013-TCU-Plenário</t>
  </si>
  <si>
    <t>onde:</t>
  </si>
  <si>
    <r>
      <t>AC</t>
    </r>
    <r>
      <rPr>
        <sz val="12"/>
        <color indexed="8"/>
        <rFont val="Arial"/>
        <family val="2"/>
      </rPr>
      <t xml:space="preserve"> é a taxa de rateio da Administração Central;</t>
    </r>
  </si>
  <si>
    <r>
      <t>S</t>
    </r>
    <r>
      <rPr>
        <sz val="12"/>
        <color indexed="8"/>
        <rFont val="Arial"/>
        <family val="2"/>
      </rPr>
      <t xml:space="preserve"> é uma taxa representativa de Seguros;</t>
    </r>
  </si>
  <si>
    <r>
      <t>R</t>
    </r>
    <r>
      <rPr>
        <sz val="12"/>
        <color indexed="8"/>
        <rFont val="Arial"/>
        <family val="2"/>
      </rPr>
      <t xml:space="preserve"> corresponde aos riscos e imprevistos;</t>
    </r>
  </si>
  <si>
    <r>
      <t>G</t>
    </r>
    <r>
      <rPr>
        <sz val="12"/>
        <color indexed="8"/>
        <rFont val="Arial"/>
        <family val="2"/>
      </rPr>
      <t xml:space="preserve"> é a taxa que representa o ônus das garantias exigidas em edital;</t>
    </r>
  </si>
  <si>
    <r>
      <t>DF</t>
    </r>
    <r>
      <rPr>
        <sz val="12"/>
        <color indexed="8"/>
        <rFont val="Arial"/>
        <family val="2"/>
      </rPr>
      <t xml:space="preserve"> é a taxa representativa das despesas financeiras;</t>
    </r>
  </si>
  <si>
    <r>
      <t>L</t>
    </r>
    <r>
      <rPr>
        <sz val="12"/>
        <color indexed="8"/>
        <rFont val="Arial"/>
        <family val="2"/>
      </rPr>
      <t xml:space="preserve"> corresponde ao lucro bruto;</t>
    </r>
  </si>
  <si>
    <r>
      <t>I</t>
    </r>
    <r>
      <rPr>
        <sz val="12"/>
        <color indexed="8"/>
        <rFont val="Arial"/>
        <family val="2"/>
      </rPr>
      <t xml:space="preserve"> é a taxa representativa dos impostos (incidentes sobre o valor faturado).</t>
    </r>
  </si>
  <si>
    <t>Intervalo de Admissibilidade</t>
  </si>
  <si>
    <t>Valores Propostos</t>
  </si>
  <si>
    <t>Mínimo</t>
  </si>
  <si>
    <t>Médio</t>
  </si>
  <si>
    <t>Máximo</t>
  </si>
  <si>
    <t>Administração Central</t>
  </si>
  <si>
    <t>Seguros e Garantias</t>
  </si>
  <si>
    <t>Riscos</t>
  </si>
  <si>
    <t>Despesas Financeiras</t>
  </si>
  <si>
    <t>Lucro</t>
  </si>
  <si>
    <t>Valores Propostos (%)</t>
  </si>
  <si>
    <t>Tributos</t>
  </si>
  <si>
    <t>ISS</t>
  </si>
  <si>
    <t>BDI referencial =</t>
  </si>
  <si>
    <t>NOTAS:</t>
  </si>
  <si>
    <t>1. A planilha orçamentária fornecida deverá ser preenchida pelos licitantes com custos unitários de cada item de serviço. O BDI convencional, que incidirá sobre o somatório dos custos totais de cada item de serviço, deverá ser apresentado à parte, nos moldes deste Anexo.</t>
  </si>
  <si>
    <t>2. Cada licitante deverá compor sua taxa de BDI convencional com base em fórmula apresentada acima, levando em conta que nesta taxa deverão estar considerados, além dos impostos, as despesas indiretas não explicitadas na planilha orçamentária e o lucro.</t>
  </si>
  <si>
    <t>90779</t>
  </si>
  <si>
    <t>90778</t>
  </si>
  <si>
    <t>90777</t>
  </si>
  <si>
    <t>90771</t>
  </si>
  <si>
    <t>90773</t>
  </si>
  <si>
    <t>88597</t>
  </si>
  <si>
    <t>90775</t>
  </si>
  <si>
    <t>88255</t>
  </si>
  <si>
    <t>Para plotar A1 colorida 14,50 por metro (Centro cópias)</t>
  </si>
  <si>
    <t>CREA-RS</t>
  </si>
  <si>
    <t>Valor  com BDI (R$)</t>
  </si>
  <si>
    <t>TOTAL GERAL COM BDI</t>
  </si>
  <si>
    <t>PORCENTAGEM DA ETAPA</t>
  </si>
  <si>
    <t>PORCENTAGEM ACUMULADA</t>
  </si>
  <si>
    <t>Valor Unit. (R$)</t>
  </si>
  <si>
    <r>
      <rPr>
        <b/>
        <sz val="10"/>
        <color rgb="FF000000"/>
        <rFont val="Arial"/>
        <family val="2"/>
      </rPr>
      <t>LEIS SOCIAIS:</t>
    </r>
    <r>
      <rPr>
        <sz val="10"/>
        <color rgb="FF000000"/>
        <rFont val="Arial"/>
        <family val="2"/>
      </rPr>
      <t xml:space="preserve"> SINAPI (embutido no Preço Unitario)</t>
    </r>
  </si>
  <si>
    <r>
      <rPr>
        <b/>
        <sz val="10"/>
        <color rgb="FF000000"/>
        <rFont val="Arial"/>
        <family val="2"/>
      </rPr>
      <t>BDI:</t>
    </r>
    <r>
      <rPr>
        <sz val="10"/>
        <color rgb="FF000000"/>
        <rFont val="Arial"/>
        <family val="2"/>
      </rPr>
      <t xml:space="preserve"> </t>
    </r>
  </si>
  <si>
    <r>
      <t xml:space="preserve">LEIS SOCIAIS: </t>
    </r>
    <r>
      <rPr>
        <sz val="10"/>
        <rFont val="Arial"/>
        <family val="2"/>
      </rPr>
      <t>SINAPI (embutido no Preço Unitario)</t>
    </r>
  </si>
  <si>
    <t>3. A composição do BDI das empresas comprovadamente optantes pelo Simples Nacional, regime de tributação favorecido e diferenciado, deve prever percentuais dos tributos ISS, PIS e COFINS compatíveis com as alíquotas que a empresa está obrigada a recolher de acordo com os percentuais previstos na legislação complementar, bem como a composição de encargos sociais não deve incluir os gastos relativos às contribuições que estão dispensadas de recolhimento (Sesi, Senai, Sebrae etc.), de forma que os benefícios tributários conferidos por expressa disposição legal sejam devidamente refletidos nos preços contratados pela Administração.</t>
  </si>
  <si>
    <t>COMPOSIÇÃO DE CUSTO UNITÁRIO</t>
  </si>
  <si>
    <r>
      <t xml:space="preserve">BDI =   </t>
    </r>
    <r>
      <rPr>
        <b/>
        <u/>
        <sz val="12"/>
        <color indexed="8"/>
        <rFont val="Arial"/>
        <family val="2"/>
      </rPr>
      <t xml:space="preserve">(1 + AC + S + R + G).(1 + DF).(1 + L)   </t>
    </r>
    <r>
      <rPr>
        <b/>
        <sz val="12"/>
        <color indexed="8"/>
        <rFont val="Arial"/>
        <family val="2"/>
      </rPr>
      <t xml:space="preserve"> – 1</t>
    </r>
  </si>
  <si>
    <t>Projeto Arquitetônico completo, com detalhamento do ambiente interno da edificação de acordo com a necessidade dos pesquisadores</t>
  </si>
  <si>
    <t>Projeto estrutural (inclusive fundações) considerando a ação do vento sobre a edificação e o telhado (usar isopletas e a fórmula q=0,613.Vk² conforme NBR-6123)</t>
  </si>
  <si>
    <t>Projeto de instalações elétricas</t>
  </si>
  <si>
    <t>Projeto da pavimentação externa, inclusive passarela de ligação entre os dois galpões</t>
  </si>
  <si>
    <t>Projeto de reforma e ampliação (para o novo galpão) do sistema de tratamento de efluentes</t>
  </si>
  <si>
    <r>
      <rPr>
        <b/>
        <sz val="10"/>
        <color rgb="FF000000"/>
        <rFont val="Arial"/>
        <family val="2"/>
      </rPr>
      <t>REFERÊNCIA:</t>
    </r>
    <r>
      <rPr>
        <sz val="10"/>
        <color rgb="FF000000"/>
        <rFont val="Arial"/>
        <family val="2"/>
      </rPr>
      <t xml:space="preserve"> SINAPI RS 10/2019 Não Desonerado</t>
    </r>
  </si>
  <si>
    <r>
      <t xml:space="preserve">REFERÊNCIA: </t>
    </r>
    <r>
      <rPr>
        <sz val="10"/>
        <rFont val="Arial"/>
        <family val="2"/>
      </rPr>
      <t>SINAPI RS 10/2019 Não Desonerado</t>
    </r>
  </si>
  <si>
    <t>Orçamento</t>
  </si>
  <si>
    <t>Projeto de prevenção e combate a incêndio (PPCI), inclusive SPDA caso necessário, aprovado no Corpo de Bombeiros</t>
  </si>
  <si>
    <t>Cod. SEINFRA</t>
  </si>
  <si>
    <t>C2290</t>
  </si>
  <si>
    <t>RELATÓRIO FINAL DE SONDAGEM</t>
  </si>
  <si>
    <t>C2937</t>
  </si>
  <si>
    <t>SONDAGEM À PERCUSSÃO P/RECONHECIMENTO DO SUBSOLO (Considerado 6 furos de 10 metros de profundidade)</t>
  </si>
  <si>
    <t>Composição com insumos do SEINFRA</t>
  </si>
  <si>
    <t>Sondagem do terreno para o projeto das fundações (considerado 6 furos de 10 metros de profundidade mais o relatório de sondagem)</t>
  </si>
  <si>
    <t>NOVA CONSTRUÇÂO - LABORATÓRIO</t>
  </si>
  <si>
    <t>Sondagem do terreno para o projeto das fundações (considerado 4 furos de 10 metros de profundidade mais o relatório de sondagem)</t>
  </si>
  <si>
    <t>1.1</t>
  </si>
  <si>
    <t>1.2</t>
  </si>
  <si>
    <t>1.3</t>
  </si>
  <si>
    <t>1.4</t>
  </si>
  <si>
    <t>1.5</t>
  </si>
  <si>
    <t>1.6</t>
  </si>
  <si>
    <t>1.7</t>
  </si>
  <si>
    <t>1.8</t>
  </si>
  <si>
    <t>2.1</t>
  </si>
  <si>
    <t>2.2</t>
  </si>
  <si>
    <t>2.3</t>
  </si>
  <si>
    <t>2.4</t>
  </si>
  <si>
    <t>2.5</t>
  </si>
  <si>
    <t>2.6</t>
  </si>
  <si>
    <t>2.7</t>
  </si>
  <si>
    <t>2.8</t>
  </si>
  <si>
    <t>1.9</t>
  </si>
  <si>
    <t>1.10</t>
  </si>
  <si>
    <t>1.11</t>
  </si>
  <si>
    <t>1.12</t>
  </si>
  <si>
    <t>Taxas e emolumentos (ART/RRT)</t>
  </si>
  <si>
    <t>2.9</t>
  </si>
  <si>
    <t>2.10</t>
  </si>
  <si>
    <t>2.11</t>
  </si>
  <si>
    <t>2.12</t>
  </si>
  <si>
    <t>NOVA CONSTRUÇÃO - GALPÃO</t>
  </si>
  <si>
    <t>Subtotal:</t>
  </si>
  <si>
    <t>REFORMA - GALPÃO EXISTENTE</t>
  </si>
  <si>
    <t>REFORMA E AMPLIAÇÃO - SISTEMA DE TRATAMENTO DE EFLUENTES</t>
  </si>
  <si>
    <t>3.1</t>
  </si>
  <si>
    <t>3.2</t>
  </si>
  <si>
    <t>3.3</t>
  </si>
  <si>
    <t>3.4</t>
  </si>
  <si>
    <t>3.5</t>
  </si>
  <si>
    <t>4.1</t>
  </si>
  <si>
    <t>Projeto detalhando os serviços para reforma, reparos, incluindo demolições, construções, reforma das instalações, pintura, acabamentos e todos os serviços correlatos que forem solicitados pela Fiscalização do Contrato. Os serviços podem incluir novos Projetos Arquitetônico, Estruturais, de Instalações Elétricas, Hidrossanitárias e de Cabeamento Estruturado, PPCI, SPDA e Pavimentação.</t>
  </si>
  <si>
    <t>4.2</t>
  </si>
  <si>
    <t>4.3</t>
  </si>
  <si>
    <t>4.4</t>
  </si>
  <si>
    <t>4.5</t>
  </si>
  <si>
    <r>
      <rPr>
        <b/>
        <sz val="10"/>
        <color rgb="FF000000"/>
        <rFont val="Arial"/>
        <family val="2"/>
      </rPr>
      <t xml:space="preserve">SERVIÇO: </t>
    </r>
    <r>
      <rPr>
        <sz val="10"/>
        <color rgb="FF000000"/>
        <rFont val="Arial"/>
        <family val="2"/>
      </rPr>
      <t>Elaboração de Projetos para Construção de Prédio Térreo para Laboratório, para Construção de Galpão de 875m² em Concreto Pré-Moldado, para Reparo e Reforma de Galpão Existente e para Ampliação e Reforma do Sistema de Efluentes Existente</t>
    </r>
  </si>
  <si>
    <t>REFORMA - PRÉDIO "B"</t>
  </si>
  <si>
    <t>REFORMA - PRÉDIO "C"</t>
  </si>
  <si>
    <t>REFORMA - PRÉDIO "D"</t>
  </si>
  <si>
    <t>Projeto detalhando os serviços para reforma, reparos, incluindo demolições, construções, reforma das instalações, pintura, acabamentos e todos os serviços correlatos que forem solicitados pela Fiscalização do Contrato. Os serviços podem incluir novos Projetos Arquitetônicos, Estruturais, de Instalações Elétricas, Hidrossanitárias e de Cabeamento Estruturado, PPCI, SPDA e Pavimentação.</t>
  </si>
  <si>
    <t>m2</t>
  </si>
  <si>
    <r>
      <t>SERVIÇO:</t>
    </r>
    <r>
      <rPr>
        <sz val="10"/>
        <color rgb="FF000000"/>
        <rFont val="Arial"/>
        <family val="2"/>
      </rPr>
      <t xml:space="preserve"> Elaboração de Projetos para Construção de Prédio Térreo para Laboratório, para Construção de Galpão de 875m² em Concreto Pré-Moldado, para Reparo e Reforma de Galpão Existente e para Ampliação e Reforma do Sistema de Efluentes Existente</t>
    </r>
  </si>
  <si>
    <r>
      <rPr>
        <b/>
        <sz val="10"/>
        <color rgb="FF000000"/>
        <rFont val="Arial"/>
        <family val="2"/>
      </rPr>
      <t>LOCAL DO SERVIÇO:</t>
    </r>
    <r>
      <rPr>
        <sz val="10"/>
        <color rgb="FF000000"/>
        <rFont val="Arial"/>
        <family val="2"/>
      </rPr>
      <t xml:space="preserve"> Embrapa Clima Temperado - Estação Experimental Terras Baixas - Rua Campos Universitário - s/n, Capão do Leão/RS</t>
    </r>
  </si>
  <si>
    <r>
      <rPr>
        <b/>
        <sz val="10"/>
        <color rgb="FF000000"/>
        <rFont val="Arial"/>
        <family val="2"/>
      </rPr>
      <t xml:space="preserve">LOCAL DO SERVIÇO: </t>
    </r>
    <r>
      <rPr>
        <sz val="10"/>
        <color rgb="FF000000"/>
        <rFont val="Arial"/>
        <family val="2"/>
      </rPr>
      <t>Embrapa Clima Temperado - Estação Experimental Terras Baixas - Rua Campos Universitário - s/n, Capão do Leão/RS</t>
    </r>
  </si>
  <si>
    <r>
      <rPr>
        <b/>
        <sz val="10"/>
        <color rgb="FF000000"/>
        <rFont val="Arial"/>
        <family val="2"/>
      </rPr>
      <t>LOCAL DO SERVIÇO:</t>
    </r>
    <r>
      <rPr>
        <sz val="10"/>
        <color rgb="FF000000"/>
        <rFont val="Arial"/>
        <family val="2"/>
      </rPr>
      <t xml:space="preserve"> Laboratório Federal de Defesa Agropecuária - LFDA/RS, Localizado na Estrada da Ponta Grossa, 3036 - CEP 91780-580, Bairro Ponta Grossa, Porto Alegre/RS</t>
    </r>
  </si>
  <si>
    <r>
      <rPr>
        <b/>
        <sz val="10"/>
        <color rgb="FF000000"/>
        <rFont val="Arial"/>
        <family val="2"/>
      </rPr>
      <t xml:space="preserve">SERVIÇO: </t>
    </r>
    <r>
      <rPr>
        <sz val="10"/>
        <color rgb="FF000000"/>
        <rFont val="Arial"/>
        <family val="2"/>
      </rPr>
      <t xml:space="preserve">Elaboração de Projetos para Reforma e Reparos das construções intituladas "Prédio B", "Prédio C" e "Prédio D" </t>
    </r>
  </si>
  <si>
    <r>
      <t>SERVIÇO:</t>
    </r>
    <r>
      <rPr>
        <sz val="10"/>
        <color rgb="FF000000"/>
        <rFont val="Arial"/>
        <family val="2"/>
      </rPr>
      <t xml:space="preserve"> Elaboração de Projetos para Reforma e Reparos das construções intituladas "Prédio B", "Prédio C" e "Prédio D" </t>
    </r>
  </si>
  <si>
    <t>1.13</t>
  </si>
  <si>
    <t>Levantamento topográfico da área</t>
  </si>
  <si>
    <t>Auxiliar de topógrafo</t>
  </si>
  <si>
    <t>88253</t>
  </si>
  <si>
    <t>Topógrafo</t>
  </si>
  <si>
    <t>90781</t>
  </si>
  <si>
    <t>Serviço de topografia</t>
  </si>
  <si>
    <t>2.13</t>
  </si>
  <si>
    <r>
      <rPr>
        <b/>
        <sz val="10"/>
        <color rgb="FF000000"/>
        <rFont val="Arial"/>
        <family val="2"/>
      </rPr>
      <t>SERVIÇO:</t>
    </r>
    <r>
      <rPr>
        <sz val="10"/>
        <color rgb="FF000000"/>
        <rFont val="Arial"/>
        <family val="2"/>
      </rPr>
      <t xml:space="preserve"> Elaboração de Projetos para Reforma e Reparos das construções intituladas "Bloco T", "Bloco M" e "Bloco N" </t>
    </r>
  </si>
  <si>
    <t>REFORMA - BLOCO "T"</t>
  </si>
  <si>
    <t>REFORMA - BLOCO "M"</t>
  </si>
  <si>
    <t>REFORMA - BLOCO "N"</t>
  </si>
  <si>
    <r>
      <t xml:space="preserve">SERVIÇO: </t>
    </r>
    <r>
      <rPr>
        <sz val="10"/>
        <color rgb="FF000000"/>
        <rFont val="Arial"/>
        <family val="2"/>
      </rPr>
      <t xml:space="preserve">Elaboração de Projetos para Reforma e Reparos das construções intituladas "Bloco T", "Bloco M" e "Bloco N" </t>
    </r>
  </si>
  <si>
    <r>
      <t>SERVIÇO:</t>
    </r>
    <r>
      <rPr>
        <sz val="10"/>
        <color rgb="FF000000"/>
        <rFont val="Arial"/>
        <family val="2"/>
      </rPr>
      <t xml:space="preserve"> Projetos para Construções, Reformas e Reparos nos Prédios da Embrapa Clima Temperado, no Laboratório Federal de Defesa Agropecuária e na Seção Laboratorial Avançada em Santa Catarina</t>
    </r>
  </si>
  <si>
    <t>COMPOSIÇÃO DO BDI SEM DESONERAÇÃO DA FOLHA DE PAGAMENTO</t>
  </si>
  <si>
    <r>
      <rPr>
        <b/>
        <sz val="10"/>
        <color rgb="FF000000"/>
        <rFont val="Arial"/>
        <family val="2"/>
      </rPr>
      <t>LOCAL DO SERVIÇO:</t>
    </r>
    <r>
      <rPr>
        <sz val="10"/>
        <color rgb="FF000000"/>
        <rFont val="Arial"/>
        <family val="2"/>
      </rPr>
      <t xml:space="preserve"> Seção Laboratorial Avançada em Santa Catarina - SLAV/SC, localizado na Rua João Grumiché, 117 - CEP 88102-600, Bairro Kobrasol, São José/SC</t>
    </r>
  </si>
  <si>
    <r>
      <t>LOCAL DO SERVIÇO:</t>
    </r>
    <r>
      <rPr>
        <sz val="10"/>
        <color rgb="FF000000"/>
        <rFont val="Arial"/>
        <family val="2"/>
      </rPr>
      <t xml:space="preserve"> Laboratório Federal de Defesa Agropecuária - LFDA/RS, Localizado na Estrada da Ponta Grossa, 3036 - CEP 91780-580, Bairro Ponta Grossa, Porto Alegre/RS</t>
    </r>
  </si>
  <si>
    <t>Projeto da pavimentação externa</t>
  </si>
  <si>
    <r>
      <rPr>
        <b/>
        <sz val="10"/>
        <color rgb="FF000000"/>
        <rFont val="Arial"/>
        <family val="2"/>
      </rPr>
      <t xml:space="preserve">SERVIÇO: </t>
    </r>
    <r>
      <rPr>
        <sz val="10"/>
        <color rgb="FF000000"/>
        <rFont val="Arial"/>
        <family val="2"/>
      </rPr>
      <t xml:space="preserve">Elaboração de Projetos para Reforma e Reparos das construções intituladas "Bloco T", "Bloco M" e "Bloco N" </t>
    </r>
  </si>
  <si>
    <t>Cronogramas acima</t>
  </si>
  <si>
    <t>* A elaboração dos projetos se dará de maneira individual e no momento em que a Administração achar conveniente.</t>
  </si>
  <si>
    <r>
      <t>** A Administração emitirá</t>
    </r>
    <r>
      <rPr>
        <b/>
        <sz val="11"/>
        <color theme="1"/>
        <rFont val="Calibri"/>
        <family val="2"/>
        <scheme val="minor"/>
      </rPr>
      <t xml:space="preserve"> Ordens de Serviços individuais</t>
    </r>
    <r>
      <rPr>
        <sz val="11"/>
        <color theme="1"/>
        <rFont val="Calibri"/>
        <family val="2"/>
        <scheme val="minor"/>
      </rPr>
      <t>, por construção, e a Contratante deverá elaborar o projeto de acordo com os</t>
    </r>
  </si>
  <si>
    <r>
      <t>** A Administração emitirá</t>
    </r>
    <r>
      <rPr>
        <b/>
        <sz val="11"/>
        <color theme="1"/>
        <rFont val="Calibri"/>
        <family val="2"/>
        <scheme val="minor"/>
      </rPr>
      <t xml:space="preserve"> Ordens de Serviços individuais</t>
    </r>
    <r>
      <rPr>
        <sz val="11"/>
        <color theme="1"/>
        <rFont val="Calibri"/>
        <family val="2"/>
        <scheme val="minor"/>
      </rPr>
      <t>, por construção, e a Contratante deverá elaborar o projeto de acordo</t>
    </r>
  </si>
  <si>
    <t>com os Cronogramas acima</t>
  </si>
  <si>
    <t>Valor unit. com BDI (R$)</t>
  </si>
  <si>
    <t>Valor Unit. com BDI (R$)</t>
  </si>
  <si>
    <t>Valor Unit. com BDI 9R$)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</si>
</sst>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quot;R$&quot;\ #,##0.00;\-&quot;R$&quot;\ #,##0.00"/>
    <numFmt numFmtId="8" formatCode="&quot;R$&quot;\ #,##0.00;[Red]\-&quot;R$&quot;\ #,##0.00"/>
    <numFmt numFmtId="44" formatCode="_-&quot;R$&quot;\ * #,##0.00_-;\-&quot;R$&quot;\ * #,##0.00_-;_-&quot;R$&quot;\ * &quot;-&quot;??_-;_-@_-"/>
    <numFmt numFmtId="43" formatCode="_-* #,##0.00_-;\-* #,##0.00_-;_-* &quot;-&quot;??_-;_-@_-"/>
    <numFmt numFmtId="164" formatCode="_-* #,##0.000_-;\-* #,##0.000_-;_-* &quot;-&quot;??_-;_-@_-"/>
    <numFmt numFmtId="165" formatCode="0.0000"/>
    <numFmt numFmtId="166" formatCode="0.00000000000%"/>
  </numFmts>
  <fonts count="34" x14ac:knownFonts="1">
    <font>
      <sz val="11"/>
      <color theme="1"/>
      <name val="Calibri"/>
      <family val="2"/>
      <scheme val="minor"/>
    </font>
    <font>
      <sz val="11"/>
      <color theme="1"/>
      <name val="Calibri"/>
      <family val="2"/>
      <scheme val="minor"/>
    </font>
    <font>
      <b/>
      <sz val="11"/>
      <color theme="1"/>
      <name val="Calibri"/>
      <family val="2"/>
      <scheme val="minor"/>
    </font>
    <font>
      <sz val="8"/>
      <color rgb="FF000000"/>
      <name val="Arial"/>
      <family val="2"/>
    </font>
    <font>
      <b/>
      <sz val="8"/>
      <color rgb="FF000000"/>
      <name val="Arial"/>
      <family val="2"/>
    </font>
    <font>
      <b/>
      <sz val="8"/>
      <color theme="1"/>
      <name val="Arial"/>
      <family val="2"/>
    </font>
    <font>
      <sz val="8"/>
      <color theme="1"/>
      <name val="Arial"/>
      <family val="2"/>
    </font>
    <font>
      <sz val="12"/>
      <color theme="1"/>
      <name val="Arial"/>
      <family val="2"/>
    </font>
    <font>
      <b/>
      <sz val="10"/>
      <name val="Arial"/>
      <family val="2"/>
    </font>
    <font>
      <sz val="11"/>
      <color indexed="8"/>
      <name val="Calibri"/>
      <family val="2"/>
    </font>
    <font>
      <sz val="8"/>
      <name val="Arial"/>
      <family val="2"/>
    </font>
    <font>
      <sz val="10"/>
      <name val="Arial"/>
      <family val="2"/>
    </font>
    <font>
      <sz val="11"/>
      <color theme="1"/>
      <name val="Arial"/>
      <family val="2"/>
    </font>
    <font>
      <b/>
      <sz val="18"/>
      <color rgb="FF000000"/>
      <name val="Arial"/>
      <family val="2"/>
    </font>
    <font>
      <sz val="10"/>
      <color rgb="FF000000"/>
      <name val="Arial"/>
      <family val="2"/>
    </font>
    <font>
      <b/>
      <sz val="9"/>
      <color theme="1"/>
      <name val="Arial"/>
      <family val="2"/>
    </font>
    <font>
      <b/>
      <sz val="9"/>
      <color rgb="FF000000"/>
      <name val="Arial"/>
      <family val="2"/>
    </font>
    <font>
      <sz val="9"/>
      <color rgb="FF000000"/>
      <name val="Arial"/>
      <family val="2"/>
    </font>
    <font>
      <sz val="9"/>
      <color theme="1"/>
      <name val="Arial"/>
      <family val="2"/>
    </font>
    <font>
      <b/>
      <sz val="12"/>
      <color theme="1"/>
      <name val="Arial"/>
      <family val="2"/>
    </font>
    <font>
      <b/>
      <sz val="12"/>
      <name val="Arial"/>
      <family val="2"/>
    </font>
    <font>
      <sz val="10"/>
      <color theme="1"/>
      <name val="Calibri"/>
      <family val="2"/>
      <scheme val="minor"/>
    </font>
    <font>
      <b/>
      <sz val="12"/>
      <color theme="1"/>
      <name val="Calibri"/>
      <family val="2"/>
    </font>
    <font>
      <sz val="10"/>
      <color theme="1"/>
      <name val="Arial"/>
      <family val="2"/>
    </font>
    <font>
      <b/>
      <u/>
      <sz val="12"/>
      <color indexed="8"/>
      <name val="Arial"/>
      <family val="2"/>
    </font>
    <font>
      <b/>
      <sz val="12"/>
      <color indexed="8"/>
      <name val="Arial"/>
      <family val="2"/>
    </font>
    <font>
      <i/>
      <sz val="10"/>
      <color theme="1"/>
      <name val="Arial"/>
      <family val="2"/>
    </font>
    <font>
      <sz val="12"/>
      <color indexed="8"/>
      <name val="Arial"/>
      <family val="2"/>
    </font>
    <font>
      <b/>
      <u/>
      <sz val="10"/>
      <color theme="1"/>
      <name val="Arial"/>
      <family val="2"/>
    </font>
    <font>
      <sz val="11"/>
      <name val="Arial"/>
      <family val="2"/>
    </font>
    <font>
      <b/>
      <sz val="8"/>
      <name val="Arial"/>
      <family val="2"/>
    </font>
    <font>
      <b/>
      <sz val="10"/>
      <color rgb="FF000000"/>
      <name val="Arial"/>
      <family val="2"/>
    </font>
    <font>
      <b/>
      <sz val="16"/>
      <color rgb="FF000000"/>
      <name val="Arial"/>
      <family val="2"/>
    </font>
    <font>
      <b/>
      <sz val="14"/>
      <color theme="1"/>
      <name val="Arial"/>
      <family val="2"/>
    </font>
  </fonts>
  <fills count="7">
    <fill>
      <patternFill patternType="none"/>
    </fill>
    <fill>
      <patternFill patternType="gray125"/>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rgb="FFD8D8D8"/>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1">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 fillId="0" borderId="0"/>
    <xf numFmtId="43" fontId="9" fillId="0" borderId="0" applyFont="0" applyFill="0" applyBorder="0" applyAlignment="0" applyProtection="0"/>
    <xf numFmtId="0" fontId="11" fillId="0" borderId="0"/>
    <xf numFmtId="9" fontId="9" fillId="0" borderId="0" applyFont="0" applyFill="0" applyBorder="0" applyAlignment="0" applyProtection="0"/>
    <xf numFmtId="9" fontId="9" fillId="0" borderId="0" applyFill="0" applyBorder="0" applyAlignment="0" applyProtection="0"/>
    <xf numFmtId="0" fontId="11" fillId="0" borderId="0"/>
    <xf numFmtId="0" fontId="11" fillId="0" borderId="0"/>
  </cellStyleXfs>
  <cellXfs count="267">
    <xf numFmtId="0" fontId="0" fillId="0" borderId="0" xfId="0"/>
    <xf numFmtId="0" fontId="6" fillId="0" borderId="0" xfId="0" applyFont="1"/>
    <xf numFmtId="43" fontId="6" fillId="0" borderId="0" xfId="0" applyNumberFormat="1" applyFont="1" applyAlignment="1">
      <alignment wrapText="1"/>
    </xf>
    <xf numFmtId="0" fontId="6" fillId="0" borderId="0" xfId="0" applyFont="1" applyAlignment="1">
      <alignment wrapText="1"/>
    </xf>
    <xf numFmtId="0" fontId="12" fillId="0" borderId="0" xfId="0" applyFont="1"/>
    <xf numFmtId="0" fontId="5" fillId="0" borderId="0" xfId="0" applyFont="1"/>
    <xf numFmtId="0" fontId="5" fillId="0" borderId="0" xfId="0" applyFont="1" applyFill="1"/>
    <xf numFmtId="0" fontId="6" fillId="0" borderId="0" xfId="0" applyFont="1" applyAlignment="1">
      <alignment horizontal="center"/>
    </xf>
    <xf numFmtId="0" fontId="17" fillId="0" borderId="1" xfId="0" applyFont="1" applyBorder="1" applyAlignment="1">
      <alignment horizontal="center" vertical="center" wrapText="1"/>
    </xf>
    <xf numFmtId="43" fontId="17" fillId="0" borderId="1" xfId="1" applyFont="1" applyBorder="1" applyAlignment="1">
      <alignment vertical="center" wrapText="1"/>
    </xf>
    <xf numFmtId="43" fontId="17" fillId="0" borderId="1" xfId="1" applyFont="1" applyBorder="1" applyAlignment="1">
      <alignment horizontal="center" vertical="center" wrapText="1"/>
    </xf>
    <xf numFmtId="43" fontId="17" fillId="0" borderId="1" xfId="1" applyFont="1" applyBorder="1" applyAlignment="1">
      <alignment horizontal="right" vertical="center" wrapText="1"/>
    </xf>
    <xf numFmtId="0" fontId="18" fillId="0" borderId="1" xfId="0" applyFont="1" applyBorder="1" applyAlignment="1">
      <alignment horizontal="center" vertical="center" wrapText="1"/>
    </xf>
    <xf numFmtId="0" fontId="18" fillId="0" borderId="1" xfId="0" applyFont="1" applyBorder="1" applyAlignment="1">
      <alignment horizontal="left" vertical="center" wrapText="1"/>
    </xf>
    <xf numFmtId="0" fontId="11" fillId="0" borderId="0" xfId="0" applyFont="1"/>
    <xf numFmtId="0" fontId="11" fillId="0" borderId="0" xfId="0" applyFont="1" applyAlignment="1"/>
    <xf numFmtId="0" fontId="10" fillId="4" borderId="0" xfId="9" applyFont="1" applyFill="1" applyAlignment="1"/>
    <xf numFmtId="0" fontId="10" fillId="4" borderId="0" xfId="9" applyFont="1" applyFill="1" applyAlignment="1">
      <alignment wrapText="1"/>
    </xf>
    <xf numFmtId="0" fontId="21" fillId="0" borderId="0" xfId="0" applyFont="1" applyAlignment="1">
      <alignment vertical="center"/>
    </xf>
    <xf numFmtId="0" fontId="0" fillId="0" borderId="0" xfId="0" applyAlignment="1">
      <alignment vertical="center"/>
    </xf>
    <xf numFmtId="0" fontId="22" fillId="0" borderId="5" xfId="0" applyFont="1" applyBorder="1" applyAlignment="1">
      <alignment horizontal="justify" vertical="center"/>
    </xf>
    <xf numFmtId="0" fontId="21" fillId="0" borderId="0" xfId="0" applyFont="1" applyBorder="1" applyAlignment="1">
      <alignment vertical="center"/>
    </xf>
    <xf numFmtId="0" fontId="21" fillId="0" borderId="6" xfId="0" applyFont="1" applyBorder="1" applyAlignment="1">
      <alignment vertical="center"/>
    </xf>
    <xf numFmtId="0" fontId="23" fillId="0" borderId="6" xfId="0" applyFont="1" applyBorder="1" applyAlignment="1">
      <alignment vertical="center"/>
    </xf>
    <xf numFmtId="0" fontId="23" fillId="0" borderId="0" xfId="0" applyFont="1" applyAlignment="1">
      <alignment vertical="center"/>
    </xf>
    <xf numFmtId="0" fontId="12" fillId="0" borderId="0" xfId="0" applyFont="1" applyAlignment="1">
      <alignment vertical="center"/>
    </xf>
    <xf numFmtId="0" fontId="7" fillId="0" borderId="5" xfId="0" applyFont="1" applyBorder="1" applyAlignment="1">
      <alignment horizontal="justify" vertical="center"/>
    </xf>
    <xf numFmtId="0" fontId="23" fillId="0" borderId="0" xfId="0" applyFont="1" applyBorder="1" applyAlignment="1">
      <alignment vertical="center"/>
    </xf>
    <xf numFmtId="4" fontId="12" fillId="0" borderId="0" xfId="0" applyNumberFormat="1" applyFont="1" applyAlignment="1">
      <alignment vertical="center"/>
    </xf>
    <xf numFmtId="0" fontId="7" fillId="0" borderId="0" xfId="0" applyFont="1" applyBorder="1" applyAlignment="1">
      <alignment vertical="center"/>
    </xf>
    <xf numFmtId="4" fontId="7" fillId="0" borderId="0" xfId="0" applyNumberFormat="1" applyFont="1" applyBorder="1" applyAlignment="1">
      <alignment horizontal="center" vertical="center"/>
    </xf>
    <xf numFmtId="0" fontId="28" fillId="0" borderId="5" xfId="0" applyFont="1" applyBorder="1" applyAlignment="1">
      <alignment horizontal="justify" vertical="center"/>
    </xf>
    <xf numFmtId="0" fontId="23" fillId="0" borderId="5" xfId="0" applyFont="1" applyBorder="1" applyAlignment="1">
      <alignment horizontal="left" vertical="center"/>
    </xf>
    <xf numFmtId="0" fontId="23" fillId="0" borderId="0" xfId="0" applyFont="1" applyBorder="1" applyAlignment="1">
      <alignment horizontal="left" vertical="center"/>
    </xf>
    <xf numFmtId="0" fontId="23" fillId="0" borderId="6" xfId="0" applyFont="1" applyBorder="1" applyAlignment="1">
      <alignment horizontal="left" vertical="center"/>
    </xf>
    <xf numFmtId="0" fontId="11" fillId="0" borderId="0" xfId="0" applyFont="1" applyAlignment="1">
      <alignment vertical="center"/>
    </xf>
    <xf numFmtId="0" fontId="29" fillId="0" borderId="0" xfId="0" applyFont="1" applyAlignment="1">
      <alignment vertical="center"/>
    </xf>
    <xf numFmtId="0" fontId="17" fillId="0" borderId="1" xfId="0" applyFont="1" applyFill="1" applyBorder="1" applyAlignment="1">
      <alignment horizontal="center" vertical="center" wrapText="1"/>
    </xf>
    <xf numFmtId="8" fontId="4" fillId="4" borderId="1" xfId="0" applyNumberFormat="1" applyFont="1" applyFill="1" applyBorder="1" applyAlignment="1">
      <alignment horizontal="center" vertical="center" wrapText="1"/>
    </xf>
    <xf numFmtId="0" fontId="6" fillId="4" borderId="0" xfId="0" applyFont="1" applyFill="1" applyBorder="1" applyAlignment="1">
      <alignment horizontal="center" vertical="center" wrapText="1"/>
    </xf>
    <xf numFmtId="44" fontId="5" fillId="4" borderId="0" xfId="2" applyFont="1" applyFill="1" applyBorder="1" applyAlignment="1">
      <alignment horizontal="center" vertical="center" wrapText="1"/>
    </xf>
    <xf numFmtId="9" fontId="3" fillId="4" borderId="0" xfId="3" applyFont="1" applyFill="1" applyBorder="1" applyAlignment="1">
      <alignment horizontal="center" vertical="center" wrapText="1"/>
    </xf>
    <xf numFmtId="0" fontId="6" fillId="0" borderId="0" xfId="0" applyFont="1" applyAlignment="1">
      <alignment vertical="center"/>
    </xf>
    <xf numFmtId="9" fontId="3" fillId="5" borderId="1" xfId="3" applyFont="1" applyFill="1" applyBorder="1" applyAlignment="1">
      <alignment horizontal="center" vertical="center" wrapText="1"/>
    </xf>
    <xf numFmtId="9" fontId="4" fillId="5" borderId="1" xfId="3" applyFont="1" applyFill="1" applyBorder="1" applyAlignment="1">
      <alignment horizontal="center" vertical="center" wrapText="1"/>
    </xf>
    <xf numFmtId="9" fontId="3" fillId="5" borderId="1" xfId="3" applyNumberFormat="1" applyFont="1" applyFill="1" applyBorder="1" applyAlignment="1">
      <alignment horizontal="center" vertical="center" wrapText="1"/>
    </xf>
    <xf numFmtId="10" fontId="3" fillId="5" borderId="1" xfId="3"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0" fontId="4" fillId="2" borderId="1" xfId="0" applyFont="1" applyFill="1" applyBorder="1" applyAlignment="1">
      <alignment vertical="center" wrapText="1"/>
    </xf>
    <xf numFmtId="44" fontId="4" fillId="2" borderId="1" xfId="2" applyFont="1" applyFill="1" applyBorder="1" applyAlignment="1">
      <alignment horizontal="right" vertical="center" wrapText="1"/>
    </xf>
    <xf numFmtId="8" fontId="4" fillId="2" borderId="1" xfId="0" applyNumberFormat="1" applyFont="1" applyFill="1" applyBorder="1" applyAlignment="1">
      <alignment horizontal="right" vertical="center" wrapText="1"/>
    </xf>
    <xf numFmtId="0" fontId="4" fillId="2" borderId="1" xfId="0" applyFont="1" applyFill="1" applyBorder="1" applyAlignment="1">
      <alignment horizontal="left" vertical="center" wrapText="1"/>
    </xf>
    <xf numFmtId="10" fontId="4" fillId="2" borderId="1" xfId="3" applyNumberFormat="1" applyFont="1" applyFill="1" applyBorder="1" applyAlignment="1">
      <alignment horizontal="right" vertical="center" wrapText="1"/>
    </xf>
    <xf numFmtId="0" fontId="14" fillId="0" borderId="12" xfId="0" applyFont="1" applyBorder="1" applyAlignment="1">
      <alignment vertical="center" wrapText="1"/>
    </xf>
    <xf numFmtId="10" fontId="14" fillId="0" borderId="0" xfId="0" applyNumberFormat="1" applyFont="1" applyBorder="1" applyAlignment="1">
      <alignment horizontal="left" vertical="center" wrapText="1"/>
    </xf>
    <xf numFmtId="0" fontId="14" fillId="0" borderId="0" xfId="0" applyFont="1" applyBorder="1" applyAlignment="1">
      <alignment vertical="center" wrapText="1"/>
    </xf>
    <xf numFmtId="0" fontId="6" fillId="0" borderId="0" xfId="0" applyFont="1" applyBorder="1" applyAlignment="1">
      <alignment vertical="center"/>
    </xf>
    <xf numFmtId="0" fontId="6" fillId="0" borderId="0" xfId="0" applyFont="1" applyBorder="1" applyAlignment="1">
      <alignment vertical="center" wrapText="1"/>
    </xf>
    <xf numFmtId="0" fontId="6" fillId="0" borderId="0" xfId="0" applyFont="1" applyBorder="1"/>
    <xf numFmtId="0" fontId="0" fillId="0" borderId="8" xfId="0" applyBorder="1" applyAlignment="1">
      <alignment vertical="center"/>
    </xf>
    <xf numFmtId="0" fontId="6" fillId="0" borderId="8" xfId="0" applyFont="1" applyBorder="1"/>
    <xf numFmtId="0" fontId="6" fillId="0" borderId="8" xfId="0" applyFont="1" applyBorder="1" applyAlignment="1">
      <alignment horizontal="center"/>
    </xf>
    <xf numFmtId="8" fontId="3" fillId="4" borderId="1" xfId="0" applyNumberFormat="1" applyFont="1" applyFill="1" applyBorder="1" applyAlignment="1">
      <alignment horizontal="center" vertical="center" wrapText="1"/>
    </xf>
    <xf numFmtId="0" fontId="6" fillId="0" borderId="3" xfId="0" applyFont="1" applyBorder="1" applyAlignment="1">
      <alignment vertical="center"/>
    </xf>
    <xf numFmtId="0" fontId="15" fillId="6" borderId="1" xfId="0" applyFont="1" applyFill="1" applyBorder="1" applyAlignment="1">
      <alignment vertical="center"/>
    </xf>
    <xf numFmtId="0" fontId="15" fillId="6" borderId="2" xfId="0" applyFont="1" applyFill="1" applyBorder="1" applyAlignment="1">
      <alignment vertical="center"/>
    </xf>
    <xf numFmtId="0" fontId="15" fillId="6" borderId="3" xfId="0" applyFont="1" applyFill="1" applyBorder="1" applyAlignment="1">
      <alignment vertical="center"/>
    </xf>
    <xf numFmtId="0" fontId="15" fillId="6" borderId="3" xfId="0" applyFont="1" applyFill="1" applyBorder="1" applyAlignment="1">
      <alignment horizontal="right" vertical="center"/>
    </xf>
    <xf numFmtId="10" fontId="15" fillId="6" borderId="4" xfId="0" applyNumberFormat="1" applyFont="1" applyFill="1" applyBorder="1" applyAlignment="1">
      <alignment vertical="center"/>
    </xf>
    <xf numFmtId="43" fontId="15" fillId="6" borderId="1" xfId="0" applyNumberFormat="1" applyFont="1" applyFill="1" applyBorder="1" applyAlignment="1">
      <alignment vertical="center"/>
    </xf>
    <xf numFmtId="0" fontId="17" fillId="2" borderId="1" xfId="0" applyFont="1" applyFill="1" applyBorder="1" applyAlignment="1">
      <alignment horizontal="center" vertical="center" wrapText="1"/>
    </xf>
    <xf numFmtId="43" fontId="17" fillId="2" borderId="3" xfId="1" applyFont="1" applyFill="1" applyBorder="1" applyAlignment="1">
      <alignment horizontal="center" vertical="center" wrapText="1"/>
    </xf>
    <xf numFmtId="0" fontId="2" fillId="2" borderId="1" xfId="0" applyFont="1" applyFill="1" applyBorder="1" applyAlignment="1">
      <alignment vertical="center"/>
    </xf>
    <xf numFmtId="0" fontId="2" fillId="0" borderId="1" xfId="0" applyFont="1" applyBorder="1" applyAlignment="1">
      <alignment vertical="center"/>
    </xf>
    <xf numFmtId="0" fontId="0" fillId="0" borderId="1" xfId="0" applyBorder="1" applyAlignment="1">
      <alignment vertical="center"/>
    </xf>
    <xf numFmtId="43" fontId="0" fillId="0" borderId="1" xfId="1" applyFont="1" applyBorder="1" applyAlignment="1">
      <alignment vertical="center"/>
    </xf>
    <xf numFmtId="43" fontId="0" fillId="0" borderId="0" xfId="1" applyFont="1" applyAlignment="1">
      <alignment vertical="center"/>
    </xf>
    <xf numFmtId="0" fontId="2" fillId="2" borderId="3" xfId="0" applyFont="1" applyFill="1" applyBorder="1" applyAlignment="1">
      <alignment vertical="center"/>
    </xf>
    <xf numFmtId="0" fontId="0" fillId="2" borderId="3" xfId="0" applyFill="1" applyBorder="1" applyAlignment="1">
      <alignment vertical="center"/>
    </xf>
    <xf numFmtId="43" fontId="0" fillId="2" borderId="3" xfId="1" applyFont="1" applyFill="1" applyBorder="1" applyAlignment="1">
      <alignment vertical="center"/>
    </xf>
    <xf numFmtId="43" fontId="0" fillId="2" borderId="4" xfId="1" applyFont="1" applyFill="1" applyBorder="1" applyAlignment="1">
      <alignment vertical="center"/>
    </xf>
    <xf numFmtId="43" fontId="0" fillId="0" borderId="0" xfId="0" applyNumberFormat="1" applyAlignment="1">
      <alignment vertical="center"/>
    </xf>
    <xf numFmtId="164" fontId="0" fillId="0" borderId="1" xfId="1" applyNumberFormat="1" applyFont="1" applyBorder="1" applyAlignment="1">
      <alignment vertical="center"/>
    </xf>
    <xf numFmtId="49" fontId="0" fillId="0" borderId="0" xfId="0" applyNumberFormat="1" applyAlignment="1">
      <alignment horizontal="left"/>
    </xf>
    <xf numFmtId="49" fontId="0" fillId="0" borderId="0" xfId="0" applyNumberFormat="1" applyAlignment="1">
      <alignment horizontal="center" vertical="center"/>
    </xf>
    <xf numFmtId="49" fontId="2" fillId="0" borderId="1" xfId="0" applyNumberFormat="1" applyFont="1" applyBorder="1" applyAlignment="1">
      <alignment horizontal="center" vertical="center"/>
    </xf>
    <xf numFmtId="49" fontId="0" fillId="0" borderId="1" xfId="0" applyNumberFormat="1" applyBorder="1" applyAlignment="1">
      <alignment horizontal="center" vertical="center"/>
    </xf>
    <xf numFmtId="49" fontId="0" fillId="2" borderId="2" xfId="0" applyNumberFormat="1" applyFill="1" applyBorder="1" applyAlignment="1">
      <alignment horizontal="center" vertical="center"/>
    </xf>
    <xf numFmtId="0" fontId="2" fillId="2" borderId="1" xfId="0" applyNumberFormat="1" applyFont="1" applyFill="1" applyBorder="1" applyAlignment="1">
      <alignment horizontal="center" vertical="center"/>
    </xf>
    <xf numFmtId="0" fontId="2" fillId="2" borderId="1" xfId="0" applyNumberFormat="1" applyFont="1" applyFill="1" applyBorder="1" applyAlignment="1">
      <alignment vertical="center" wrapText="1"/>
    </xf>
    <xf numFmtId="49" fontId="2" fillId="2" borderId="1" xfId="0" applyNumberFormat="1" applyFont="1" applyFill="1" applyBorder="1" applyAlignment="1">
      <alignment vertical="center"/>
    </xf>
    <xf numFmtId="0" fontId="0" fillId="0" borderId="1" xfId="0" applyBorder="1" applyAlignment="1">
      <alignment vertical="center" wrapText="1"/>
    </xf>
    <xf numFmtId="0" fontId="8" fillId="0" borderId="2" xfId="0" applyFont="1" applyBorder="1" applyAlignment="1">
      <alignment vertical="center"/>
    </xf>
    <xf numFmtId="0" fontId="8" fillId="0" borderId="3" xfId="0" applyFont="1" applyBorder="1" applyAlignment="1">
      <alignment vertical="center"/>
    </xf>
    <xf numFmtId="0" fontId="10" fillId="0" borderId="3" xfId="9" applyFont="1" applyFill="1" applyBorder="1" applyAlignment="1">
      <alignment vertical="center" wrapText="1"/>
    </xf>
    <xf numFmtId="0" fontId="8" fillId="0" borderId="4" xfId="0" applyFont="1" applyBorder="1" applyAlignment="1">
      <alignment vertical="center"/>
    </xf>
    <xf numFmtId="0" fontId="8" fillId="0" borderId="2" xfId="0" applyFont="1" applyBorder="1" applyAlignment="1">
      <alignment horizontal="left" vertical="center"/>
    </xf>
    <xf numFmtId="0" fontId="8" fillId="0" borderId="8" xfId="0" applyFont="1" applyBorder="1" applyAlignment="1">
      <alignment vertical="center"/>
    </xf>
    <xf numFmtId="0" fontId="0" fillId="0" borderId="1" xfId="0" applyFont="1" applyBorder="1" applyAlignment="1">
      <alignment vertical="center"/>
    </xf>
    <xf numFmtId="49" fontId="0" fillId="0" borderId="1" xfId="0" applyNumberFormat="1" applyFont="1" applyBorder="1" applyAlignment="1">
      <alignment horizontal="center" vertical="center"/>
    </xf>
    <xf numFmtId="0" fontId="15" fillId="6" borderId="3" xfId="0" applyFont="1" applyFill="1" applyBorder="1" applyAlignment="1">
      <alignment horizontal="right" vertical="center"/>
    </xf>
    <xf numFmtId="0" fontId="14" fillId="0" borderId="0" xfId="0" applyFont="1" applyBorder="1" applyAlignment="1">
      <alignment horizontal="left" vertical="center" wrapText="1"/>
    </xf>
    <xf numFmtId="0" fontId="14" fillId="0" borderId="0" xfId="0" applyFont="1" applyBorder="1" applyAlignment="1">
      <alignment horizontal="left" vertical="center" wrapText="1"/>
    </xf>
    <xf numFmtId="0" fontId="15" fillId="6" borderId="3" xfId="0" applyFont="1" applyFill="1" applyBorder="1" applyAlignment="1">
      <alignment horizontal="right" vertical="center"/>
    </xf>
    <xf numFmtId="0" fontId="17" fillId="0" borderId="3" xfId="0" applyFont="1" applyBorder="1" applyAlignment="1">
      <alignment horizontal="center" vertical="center" wrapText="1"/>
    </xf>
    <xf numFmtId="43" fontId="17" fillId="0" borderId="3" xfId="1" applyFont="1" applyBorder="1" applyAlignment="1">
      <alignment vertical="center" wrapText="1"/>
    </xf>
    <xf numFmtId="43" fontId="17" fillId="0" borderId="3" xfId="1" applyFont="1" applyBorder="1" applyAlignment="1">
      <alignment horizontal="center" vertical="center" wrapText="1"/>
    </xf>
    <xf numFmtId="0" fontId="15" fillId="2" borderId="1" xfId="0" applyFont="1" applyFill="1" applyBorder="1" applyAlignment="1">
      <alignment horizontal="center" vertical="center" wrapText="1"/>
    </xf>
    <xf numFmtId="0" fontId="15" fillId="2" borderId="2" xfId="0" applyFont="1" applyFill="1" applyBorder="1" applyAlignment="1">
      <alignment horizontal="left" vertical="center" wrapText="1"/>
    </xf>
    <xf numFmtId="0" fontId="16" fillId="2" borderId="3" xfId="0" applyFont="1" applyFill="1" applyBorder="1" applyAlignment="1">
      <alignment horizontal="center" vertical="center" wrapText="1"/>
    </xf>
    <xf numFmtId="43" fontId="16" fillId="2" borderId="3" xfId="1" applyFont="1" applyFill="1" applyBorder="1" applyAlignment="1">
      <alignment vertical="center" wrapText="1"/>
    </xf>
    <xf numFmtId="43" fontId="16" fillId="2" borderId="3" xfId="1" applyFont="1" applyFill="1" applyBorder="1" applyAlignment="1">
      <alignment horizontal="center" vertical="center" wrapText="1"/>
    </xf>
    <xf numFmtId="43" fontId="16" fillId="2" borderId="4" xfId="1" applyFont="1" applyFill="1" applyBorder="1" applyAlignment="1">
      <alignment horizontal="right" vertical="center" wrapText="1"/>
    </xf>
    <xf numFmtId="0" fontId="18" fillId="0" borderId="2" xfId="0" applyFont="1" applyBorder="1" applyAlignment="1">
      <alignment horizontal="center" vertical="center" wrapText="1"/>
    </xf>
    <xf numFmtId="0" fontId="18" fillId="0" borderId="3" xfId="0" applyFont="1" applyBorder="1" applyAlignment="1">
      <alignment horizontal="left" vertical="center" wrapText="1"/>
    </xf>
    <xf numFmtId="43" fontId="17" fillId="0" borderId="3" xfId="1" applyFont="1" applyBorder="1" applyAlignment="1">
      <alignment horizontal="right" vertical="center" wrapText="1"/>
    </xf>
    <xf numFmtId="0" fontId="17" fillId="0" borderId="4" xfId="0" applyFont="1" applyFill="1" applyBorder="1" applyAlignment="1">
      <alignment horizontal="center" vertical="center" wrapText="1"/>
    </xf>
    <xf numFmtId="43" fontId="16" fillId="2" borderId="1" xfId="1" applyFont="1" applyFill="1" applyBorder="1" applyAlignment="1">
      <alignment horizontal="right" vertical="center" wrapText="1"/>
    </xf>
    <xf numFmtId="0" fontId="15" fillId="2" borderId="2" xfId="0" applyFont="1" applyFill="1" applyBorder="1" applyAlignment="1">
      <alignment horizontal="left" vertical="center"/>
    </xf>
    <xf numFmtId="9" fontId="0" fillId="0" borderId="0" xfId="0" applyNumberFormat="1" applyAlignment="1">
      <alignment vertical="center"/>
    </xf>
    <xf numFmtId="165" fontId="6" fillId="0" borderId="0" xfId="0" applyNumberFormat="1" applyFont="1" applyBorder="1" applyAlignment="1">
      <alignment vertical="center"/>
    </xf>
    <xf numFmtId="165" fontId="2" fillId="2" borderId="1" xfId="0" applyNumberFormat="1" applyFont="1" applyFill="1" applyBorder="1" applyAlignment="1">
      <alignment vertical="center"/>
    </xf>
    <xf numFmtId="165" fontId="0" fillId="0" borderId="0" xfId="0" applyNumberFormat="1" applyAlignment="1">
      <alignment vertical="center"/>
    </xf>
    <xf numFmtId="165" fontId="2" fillId="0" borderId="1" xfId="0" applyNumberFormat="1" applyFont="1" applyBorder="1" applyAlignment="1">
      <alignment vertical="center"/>
    </xf>
    <xf numFmtId="165" fontId="0" fillId="0" borderId="1" xfId="1" applyNumberFormat="1" applyFont="1" applyBorder="1" applyAlignment="1">
      <alignment vertical="center"/>
    </xf>
    <xf numFmtId="165" fontId="0" fillId="0" borderId="0" xfId="1" applyNumberFormat="1" applyFont="1" applyAlignment="1">
      <alignment vertical="center"/>
    </xf>
    <xf numFmtId="165" fontId="0" fillId="2" borderId="3" xfId="1" applyNumberFormat="1" applyFont="1" applyFill="1" applyBorder="1" applyAlignment="1">
      <alignment vertical="center"/>
    </xf>
    <xf numFmtId="165" fontId="0" fillId="0" borderId="0" xfId="0" applyNumberFormat="1"/>
    <xf numFmtId="0" fontId="6" fillId="0" borderId="6" xfId="0" applyFont="1" applyBorder="1" applyAlignment="1">
      <alignment vertical="center" wrapText="1"/>
    </xf>
    <xf numFmtId="0" fontId="14" fillId="0" borderId="5" xfId="0" applyFont="1" applyBorder="1" applyAlignment="1">
      <alignment vertical="center" wrapText="1"/>
    </xf>
    <xf numFmtId="0" fontId="6" fillId="0" borderId="7" xfId="0" applyFont="1" applyBorder="1"/>
    <xf numFmtId="0" fontId="6" fillId="0" borderId="9" xfId="0" applyFont="1" applyBorder="1" applyAlignment="1">
      <alignment wrapText="1"/>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8" fillId="0" borderId="4" xfId="0" applyFont="1" applyBorder="1" applyAlignment="1">
      <alignment horizontal="center" vertical="center"/>
    </xf>
    <xf numFmtId="0" fontId="14" fillId="0" borderId="0" xfId="0" applyFont="1" applyBorder="1" applyAlignment="1">
      <alignment horizontal="left" vertical="center" wrapText="1"/>
    </xf>
    <xf numFmtId="0" fontId="7" fillId="0" borderId="1" xfId="0" applyFont="1" applyBorder="1" applyAlignment="1">
      <alignment horizontal="center" vertical="center"/>
    </xf>
    <xf numFmtId="10" fontId="7" fillId="0" borderId="1" xfId="0" applyNumberFormat="1" applyFont="1" applyBorder="1" applyAlignment="1">
      <alignment horizontal="center" vertical="center"/>
    </xf>
    <xf numFmtId="0" fontId="32" fillId="0" borderId="0" xfId="0" applyFont="1" applyBorder="1" applyAlignment="1">
      <alignment vertical="center" wrapText="1"/>
    </xf>
    <xf numFmtId="0" fontId="6" fillId="0" borderId="6" xfId="0" applyFont="1" applyBorder="1" applyAlignment="1">
      <alignment vertical="center"/>
    </xf>
    <xf numFmtId="0" fontId="14" fillId="0" borderId="8" xfId="0" applyFont="1" applyBorder="1" applyAlignment="1">
      <alignment vertical="center" wrapText="1"/>
    </xf>
    <xf numFmtId="165" fontId="6" fillId="0" borderId="8" xfId="0" applyNumberFormat="1" applyFont="1" applyBorder="1" applyAlignment="1">
      <alignment vertical="center"/>
    </xf>
    <xf numFmtId="0" fontId="6" fillId="0" borderId="9" xfId="0" applyFont="1" applyBorder="1" applyAlignment="1">
      <alignment vertical="center"/>
    </xf>
    <xf numFmtId="9" fontId="0" fillId="0" borderId="0" xfId="3" applyFont="1" applyAlignment="1">
      <alignment vertical="center"/>
    </xf>
    <xf numFmtId="49" fontId="0" fillId="0" borderId="0" xfId="0" applyNumberFormat="1" applyFill="1" applyBorder="1" applyAlignment="1">
      <alignment horizontal="center" vertical="center"/>
    </xf>
    <xf numFmtId="0" fontId="2" fillId="0" borderId="0" xfId="0" applyFont="1" applyFill="1" applyBorder="1" applyAlignment="1">
      <alignment vertical="center"/>
    </xf>
    <xf numFmtId="0" fontId="0" fillId="0" borderId="0" xfId="0" applyFill="1" applyBorder="1" applyAlignment="1">
      <alignment vertical="center"/>
    </xf>
    <xf numFmtId="43" fontId="0" fillId="0" borderId="0" xfId="1" applyFont="1" applyFill="1" applyBorder="1" applyAlignment="1">
      <alignment vertical="center"/>
    </xf>
    <xf numFmtId="165" fontId="0" fillId="0" borderId="0" xfId="1" applyNumberFormat="1" applyFont="1" applyFill="1" applyBorder="1" applyAlignment="1">
      <alignment vertical="center"/>
    </xf>
    <xf numFmtId="0" fontId="6" fillId="0" borderId="6" xfId="0" applyFont="1" applyBorder="1"/>
    <xf numFmtId="0" fontId="0" fillId="0" borderId="7" xfId="0" applyBorder="1" applyAlignment="1">
      <alignment horizontal="left" vertical="center"/>
    </xf>
    <xf numFmtId="0" fontId="0" fillId="0" borderId="9" xfId="0" applyBorder="1" applyAlignment="1">
      <alignment vertical="center"/>
    </xf>
    <xf numFmtId="0" fontId="6" fillId="4" borderId="5" xfId="0" applyFont="1" applyFill="1" applyBorder="1" applyAlignment="1">
      <alignment horizontal="center" vertical="center" wrapText="1"/>
    </xf>
    <xf numFmtId="9" fontId="4" fillId="4" borderId="6" xfId="3" applyFont="1" applyFill="1" applyBorder="1" applyAlignment="1">
      <alignment horizontal="center" vertical="center" wrapText="1"/>
    </xf>
    <xf numFmtId="0" fontId="6" fillId="0" borderId="5" xfId="0" applyFont="1" applyBorder="1"/>
    <xf numFmtId="0" fontId="0" fillId="0" borderId="0" xfId="0" applyBorder="1"/>
    <xf numFmtId="0" fontId="0" fillId="0" borderId="6" xfId="0" applyBorder="1"/>
    <xf numFmtId="0" fontId="0" fillId="0" borderId="8" xfId="0" applyBorder="1"/>
    <xf numFmtId="0" fontId="0" fillId="0" borderId="9" xfId="0" applyBorder="1"/>
    <xf numFmtId="0" fontId="0" fillId="0" borderId="5" xfId="0" applyBorder="1"/>
    <xf numFmtId="0" fontId="0" fillId="0" borderId="7" xfId="0" applyBorder="1"/>
    <xf numFmtId="10" fontId="4" fillId="2" borderId="2" xfId="3" applyNumberFormat="1" applyFont="1" applyFill="1" applyBorder="1" applyAlignment="1">
      <alignment horizontal="right" vertical="center" wrapText="1"/>
    </xf>
    <xf numFmtId="0" fontId="0" fillId="0" borderId="13" xfId="0" applyBorder="1"/>
    <xf numFmtId="0" fontId="0" fillId="0" borderId="14" xfId="0" applyBorder="1"/>
    <xf numFmtId="0" fontId="0" fillId="0" borderId="15" xfId="0" applyBorder="1"/>
    <xf numFmtId="43" fontId="6" fillId="0" borderId="0" xfId="0" applyNumberFormat="1" applyFont="1"/>
    <xf numFmtId="0" fontId="14" fillId="0" borderId="0" xfId="0" applyFont="1" applyBorder="1" applyAlignment="1">
      <alignment horizontal="left" vertical="center" wrapText="1"/>
    </xf>
    <xf numFmtId="0" fontId="13" fillId="0" borderId="0" xfId="0" applyFont="1" applyBorder="1" applyAlignment="1">
      <alignment horizontal="center" vertical="center" wrapText="1"/>
    </xf>
    <xf numFmtId="0" fontId="6" fillId="0" borderId="0" xfId="0" applyFont="1" applyBorder="1" applyAlignment="1">
      <alignment wrapText="1"/>
    </xf>
    <xf numFmtId="0" fontId="16" fillId="6"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2" borderId="0" xfId="0" applyFont="1" applyFill="1" applyBorder="1" applyAlignment="1">
      <alignment horizontal="center" vertical="center" wrapText="1"/>
    </xf>
    <xf numFmtId="0" fontId="17" fillId="0" borderId="0" xfId="0" applyFont="1" applyBorder="1" applyAlignment="1">
      <alignment horizontal="center" vertical="center" wrapText="1"/>
    </xf>
    <xf numFmtId="0" fontId="18" fillId="0" borderId="0" xfId="0" applyFont="1" applyBorder="1" applyAlignment="1">
      <alignment horizontal="center" vertical="center"/>
    </xf>
    <xf numFmtId="0" fontId="15" fillId="6" borderId="0" xfId="0" applyFont="1" applyFill="1" applyBorder="1" applyAlignment="1">
      <alignment vertical="center"/>
    </xf>
    <xf numFmtId="0" fontId="15" fillId="0" borderId="0" xfId="0" applyFont="1" applyBorder="1" applyAlignment="1">
      <alignment horizontal="right" vertical="center"/>
    </xf>
    <xf numFmtId="43" fontId="15" fillId="6" borderId="0" xfId="0" applyNumberFormat="1" applyFont="1" applyFill="1" applyBorder="1" applyAlignment="1">
      <alignment vertical="center"/>
    </xf>
    <xf numFmtId="43" fontId="17" fillId="0" borderId="1" xfId="1" applyNumberFormat="1" applyFont="1" applyBorder="1" applyAlignment="1">
      <alignment horizontal="right" vertical="center" wrapText="1"/>
    </xf>
    <xf numFmtId="166" fontId="19" fillId="0" borderId="0" xfId="0" applyNumberFormat="1" applyFont="1" applyBorder="1" applyAlignment="1">
      <alignment horizontal="left" vertical="center"/>
    </xf>
    <xf numFmtId="43" fontId="16" fillId="2" borderId="1" xfId="0" applyNumberFormat="1" applyFont="1" applyFill="1" applyBorder="1" applyAlignment="1">
      <alignment horizontal="center" vertical="center" wrapText="1"/>
    </xf>
    <xf numFmtId="43" fontId="0" fillId="2" borderId="4" xfId="1" applyNumberFormat="1" applyFont="1" applyFill="1" applyBorder="1" applyAlignment="1">
      <alignment vertical="center"/>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5" fillId="6" borderId="2" xfId="0" applyFont="1" applyFill="1" applyBorder="1" applyAlignment="1">
      <alignment horizontal="right" vertical="center"/>
    </xf>
    <xf numFmtId="0" fontId="15" fillId="6" borderId="3" xfId="0" applyFont="1" applyFill="1" applyBorder="1" applyAlignment="1">
      <alignment horizontal="right" vertical="center"/>
    </xf>
    <xf numFmtId="0" fontId="15" fillId="6" borderId="4" xfId="0" applyFont="1" applyFill="1" applyBorder="1" applyAlignment="1">
      <alignment horizontal="right" vertical="center"/>
    </xf>
    <xf numFmtId="0" fontId="15" fillId="0" borderId="2" xfId="0" applyFont="1" applyBorder="1" applyAlignment="1">
      <alignment horizontal="right" vertical="center"/>
    </xf>
    <xf numFmtId="0" fontId="15" fillId="0" borderId="3" xfId="0" applyFont="1" applyBorder="1" applyAlignment="1">
      <alignment horizontal="right" vertical="center"/>
    </xf>
    <xf numFmtId="0" fontId="15" fillId="0" borderId="4" xfId="0" applyFont="1" applyBorder="1" applyAlignment="1">
      <alignment horizontal="right" vertical="center"/>
    </xf>
    <xf numFmtId="0" fontId="14" fillId="0" borderId="5" xfId="0" applyFont="1" applyBorder="1" applyAlignment="1">
      <alignment horizontal="left" vertical="center" wrapText="1"/>
    </xf>
    <xf numFmtId="0" fontId="14" fillId="0" borderId="0" xfId="0" applyFont="1" applyBorder="1" applyAlignment="1">
      <alignment horizontal="left" vertical="center" wrapText="1"/>
    </xf>
    <xf numFmtId="43" fontId="15" fillId="6" borderId="2" xfId="0" applyNumberFormat="1" applyFont="1" applyFill="1" applyBorder="1" applyAlignment="1">
      <alignment horizontal="right" vertical="center"/>
    </xf>
    <xf numFmtId="43" fontId="15" fillId="6" borderId="3" xfId="0" applyNumberFormat="1" applyFont="1" applyFill="1" applyBorder="1" applyAlignment="1">
      <alignment horizontal="right" vertical="center"/>
    </xf>
    <xf numFmtId="7" fontId="15" fillId="6" borderId="3" xfId="0" applyNumberFormat="1" applyFont="1" applyFill="1" applyBorder="1" applyAlignment="1">
      <alignment horizontal="right" vertical="center"/>
    </xf>
    <xf numFmtId="0" fontId="15" fillId="2" borderId="2"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4" fillId="0" borderId="6" xfId="0" applyFont="1" applyBorder="1" applyAlignment="1">
      <alignment horizontal="left" vertical="center" wrapText="1"/>
    </xf>
    <xf numFmtId="43" fontId="16" fillId="2" borderId="3" xfId="1" applyFont="1" applyFill="1" applyBorder="1" applyAlignment="1">
      <alignment horizontal="center" vertical="center" wrapText="1"/>
    </xf>
    <xf numFmtId="43" fontId="16" fillId="2" borderId="4" xfId="1" applyFont="1" applyFill="1" applyBorder="1" applyAlignment="1">
      <alignment horizontal="center" vertical="center" wrapText="1"/>
    </xf>
    <xf numFmtId="0" fontId="16" fillId="6" borderId="1" xfId="0" applyFont="1" applyFill="1" applyBorder="1" applyAlignment="1">
      <alignment horizontal="center" vertical="center" wrapText="1"/>
    </xf>
    <xf numFmtId="0" fontId="16" fillId="6" borderId="10" xfId="0" applyFont="1" applyFill="1" applyBorder="1" applyAlignment="1">
      <alignment horizontal="center" vertical="center" wrapText="1"/>
    </xf>
    <xf numFmtId="0" fontId="16" fillId="6" borderId="11" xfId="0" applyFont="1" applyFill="1" applyBorder="1" applyAlignment="1">
      <alignment horizontal="center" vertical="center" wrapText="1"/>
    </xf>
    <xf numFmtId="0" fontId="15" fillId="6" borderId="1" xfId="0" applyFont="1" applyFill="1" applyBorder="1" applyAlignment="1">
      <alignment horizontal="right" vertical="center"/>
    </xf>
    <xf numFmtId="0" fontId="18" fillId="0" borderId="1" xfId="0" applyFont="1" applyBorder="1" applyAlignment="1">
      <alignment horizontal="center" vertical="center"/>
    </xf>
    <xf numFmtId="0" fontId="15" fillId="6" borderId="1" xfId="0" applyFont="1" applyFill="1" applyBorder="1" applyAlignment="1">
      <alignment horizontal="center" vertical="center"/>
    </xf>
    <xf numFmtId="0" fontId="14" fillId="0" borderId="7" xfId="0" applyFont="1" applyBorder="1" applyAlignment="1">
      <alignment horizontal="left" vertical="center" wrapText="1"/>
    </xf>
    <xf numFmtId="0" fontId="14" fillId="0" borderId="8" xfId="0" applyFont="1" applyBorder="1" applyAlignment="1">
      <alignment horizontal="left" vertical="center" wrapText="1"/>
    </xf>
    <xf numFmtId="0" fontId="14" fillId="0" borderId="9" xfId="0" applyFont="1" applyBorder="1" applyAlignment="1">
      <alignment horizontal="left" vertical="center" wrapText="1"/>
    </xf>
    <xf numFmtId="0" fontId="32" fillId="0" borderId="13"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5" xfId="0" applyFont="1" applyBorder="1" applyAlignment="1">
      <alignment horizontal="center" vertical="center" wrapText="1"/>
    </xf>
    <xf numFmtId="0" fontId="31" fillId="0" borderId="5" xfId="0" applyFont="1" applyBorder="1" applyAlignment="1">
      <alignment horizontal="left" vertical="center" wrapText="1"/>
    </xf>
    <xf numFmtId="0" fontId="31" fillId="0" borderId="0" xfId="0" applyFont="1" applyBorder="1" applyAlignment="1">
      <alignment horizontal="left" vertical="center" wrapText="1"/>
    </xf>
    <xf numFmtId="0" fontId="31" fillId="0" borderId="6" xfId="0" applyFont="1" applyBorder="1" applyAlignment="1">
      <alignment horizontal="lef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wrapText="1"/>
    </xf>
    <xf numFmtId="44" fontId="6" fillId="0" borderId="10" xfId="2" applyFont="1" applyFill="1" applyBorder="1" applyAlignment="1">
      <alignment horizontal="left" vertical="center" wrapText="1"/>
    </xf>
    <xf numFmtId="44" fontId="6" fillId="0" borderId="11" xfId="2" applyFont="1" applyFill="1" applyBorder="1" applyAlignment="1">
      <alignment horizontal="left" vertical="center" wrapText="1"/>
    </xf>
    <xf numFmtId="0" fontId="30" fillId="6" borderId="1"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14" fillId="0" borderId="12" xfId="0" applyFont="1" applyBorder="1" applyAlignment="1">
      <alignment horizontal="left" vertical="center" wrapText="1"/>
    </xf>
    <xf numFmtId="0" fontId="19" fillId="0" borderId="5" xfId="0" applyFont="1" applyBorder="1" applyAlignment="1">
      <alignment horizontal="left" vertical="center"/>
    </xf>
    <xf numFmtId="0" fontId="19" fillId="0" borderId="0" xfId="0" applyFont="1" applyBorder="1" applyAlignment="1">
      <alignment horizontal="left" vertical="center"/>
    </xf>
    <xf numFmtId="0" fontId="19" fillId="0" borderId="6" xfId="0" applyFont="1" applyBorder="1" applyAlignment="1">
      <alignment horizontal="left" vertical="center"/>
    </xf>
    <xf numFmtId="0" fontId="33"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20" fillId="5" borderId="2" xfId="10" applyFont="1" applyFill="1" applyBorder="1" applyAlignment="1">
      <alignment horizontal="center"/>
    </xf>
    <xf numFmtId="0" fontId="20" fillId="5" borderId="3" xfId="10" applyFont="1" applyFill="1" applyBorder="1" applyAlignment="1">
      <alignment horizontal="center"/>
    </xf>
    <xf numFmtId="0" fontId="20" fillId="5" borderId="4" xfId="10" applyFont="1" applyFill="1" applyBorder="1" applyAlignment="1">
      <alignment horizontal="center"/>
    </xf>
    <xf numFmtId="0" fontId="26" fillId="0" borderId="5" xfId="0" applyFont="1" applyBorder="1" applyAlignment="1">
      <alignment horizontal="right" vertical="center"/>
    </xf>
    <xf numFmtId="0" fontId="26" fillId="0" borderId="0" xfId="0" applyFont="1" applyBorder="1" applyAlignment="1">
      <alignment horizontal="right" vertical="center"/>
    </xf>
    <xf numFmtId="0" fontId="26" fillId="0" borderId="6" xfId="0" applyFont="1" applyBorder="1" applyAlignment="1">
      <alignment horizontal="right" vertical="center"/>
    </xf>
    <xf numFmtId="0" fontId="7" fillId="0" borderId="5" xfId="0" applyFont="1" applyBorder="1" applyAlignment="1">
      <alignment horizontal="left" vertical="center"/>
    </xf>
    <xf numFmtId="0" fontId="7" fillId="0" borderId="0" xfId="0" applyFont="1" applyBorder="1" applyAlignment="1">
      <alignment horizontal="left" vertical="center"/>
    </xf>
    <xf numFmtId="0" fontId="7" fillId="0" borderId="6" xfId="0" applyFont="1" applyBorder="1" applyAlignment="1">
      <alignment horizontal="left" vertical="center"/>
    </xf>
    <xf numFmtId="0" fontId="31" fillId="0" borderId="2" xfId="0" applyFont="1" applyBorder="1" applyAlignment="1">
      <alignment horizontal="left" vertical="center" wrapText="1"/>
    </xf>
    <xf numFmtId="0" fontId="31" fillId="0" borderId="3" xfId="0" applyFont="1" applyBorder="1" applyAlignment="1">
      <alignment horizontal="left" vertical="center" wrapText="1"/>
    </xf>
    <xf numFmtId="0" fontId="31" fillId="0" borderId="4" xfId="0" applyFont="1" applyBorder="1" applyAlignment="1">
      <alignment horizontal="left"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left" vertical="center"/>
    </xf>
    <xf numFmtId="0" fontId="7" fillId="0" borderId="2" xfId="0" applyFont="1" applyBorder="1" applyAlignment="1">
      <alignment horizontal="left" vertical="center"/>
    </xf>
    <xf numFmtId="10" fontId="7" fillId="0" borderId="2" xfId="0" applyNumberFormat="1" applyFont="1" applyBorder="1" applyAlignment="1">
      <alignment horizontal="center" vertical="center"/>
    </xf>
    <xf numFmtId="10" fontId="7" fillId="0" borderId="4" xfId="0" applyNumberFormat="1" applyFont="1" applyBorder="1" applyAlignment="1">
      <alignment horizontal="center" vertical="center"/>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10" fontId="7" fillId="0" borderId="1" xfId="0" applyNumberFormat="1" applyFont="1" applyBorder="1" applyAlignment="1">
      <alignment horizontal="center" vertical="center"/>
    </xf>
    <xf numFmtId="0" fontId="19" fillId="0" borderId="5" xfId="0" applyFont="1" applyBorder="1" applyAlignment="1">
      <alignment horizontal="right" vertical="center"/>
    </xf>
    <xf numFmtId="0" fontId="19" fillId="0" borderId="0" xfId="0" applyFont="1" applyBorder="1" applyAlignment="1">
      <alignment horizontal="right" vertical="center"/>
    </xf>
    <xf numFmtId="0" fontId="23" fillId="0" borderId="5" xfId="0" applyFont="1" applyBorder="1" applyAlignment="1">
      <alignment horizontal="left" vertical="center" wrapText="1"/>
    </xf>
    <xf numFmtId="0" fontId="23" fillId="0" borderId="0" xfId="0" applyFont="1" applyBorder="1" applyAlignment="1">
      <alignment horizontal="left" vertical="center" wrapText="1"/>
    </xf>
    <xf numFmtId="0" fontId="23" fillId="0" borderId="6" xfId="0" applyFont="1" applyBorder="1" applyAlignment="1">
      <alignment horizontal="left" vertical="center" wrapText="1"/>
    </xf>
  </cellXfs>
  <cellStyles count="11">
    <cellStyle name="Cancel 4" xfId="10" xr:uid="{00000000-0005-0000-0000-000000000000}"/>
    <cellStyle name="Moeda" xfId="2" builtinId="4"/>
    <cellStyle name="Normal" xfId="0" builtinId="0"/>
    <cellStyle name="Normal 2" xfId="6" xr:uid="{00000000-0005-0000-0000-000003000000}"/>
    <cellStyle name="Normal 3" xfId="9" xr:uid="{00000000-0005-0000-0000-000004000000}"/>
    <cellStyle name="Normal 4" xfId="4" xr:uid="{00000000-0005-0000-0000-000005000000}"/>
    <cellStyle name="Porcentagem" xfId="3" builtinId="5"/>
    <cellStyle name="Porcentagem 2" xfId="8" xr:uid="{00000000-0005-0000-0000-000007000000}"/>
    <cellStyle name="Porcentagem 3" xfId="7" xr:uid="{00000000-0005-0000-0000-000008000000}"/>
    <cellStyle name="Separador de milhares 2" xfId="5" xr:uid="{00000000-0005-0000-0000-000009000000}"/>
    <cellStyle name="Vírgula"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561975</xdr:colOff>
      <xdr:row>6</xdr:row>
      <xdr:rowOff>0</xdr:rowOff>
    </xdr:from>
    <xdr:to>
      <xdr:col>3</xdr:col>
      <xdr:colOff>657225</xdr:colOff>
      <xdr:row>7</xdr:row>
      <xdr:rowOff>200025</xdr:rowOff>
    </xdr:to>
    <xdr:sp macro="" textlink="">
      <xdr:nvSpPr>
        <xdr:cNvPr id="2" name="Colchete direito 11">
          <a:extLst>
            <a:ext uri="{FF2B5EF4-FFF2-40B4-BE49-F238E27FC236}">
              <a16:creationId xmlns:a16="http://schemas.microsoft.com/office/drawing/2014/main" id="{00000000-0008-0000-0900-000002000000}"/>
            </a:ext>
          </a:extLst>
        </xdr:cNvPr>
        <xdr:cNvSpPr>
          <a:spLocks/>
        </xdr:cNvSpPr>
      </xdr:nvSpPr>
      <xdr:spPr bwMode="auto">
        <a:xfrm>
          <a:off x="3162300" y="3076575"/>
          <a:ext cx="95250" cy="400050"/>
        </a:xfrm>
        <a:prstGeom prst="rightBracket">
          <a:avLst>
            <a:gd name="adj" fmla="val 35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447675</xdr:colOff>
      <xdr:row>6</xdr:row>
      <xdr:rowOff>0</xdr:rowOff>
    </xdr:from>
    <xdr:to>
      <xdr:col>0</xdr:col>
      <xdr:colOff>542925</xdr:colOff>
      <xdr:row>7</xdr:row>
      <xdr:rowOff>190500</xdr:rowOff>
    </xdr:to>
    <xdr:sp macro="" textlink="">
      <xdr:nvSpPr>
        <xdr:cNvPr id="3" name="Colchete esquerdo 10">
          <a:extLst>
            <a:ext uri="{FF2B5EF4-FFF2-40B4-BE49-F238E27FC236}">
              <a16:creationId xmlns:a16="http://schemas.microsoft.com/office/drawing/2014/main" id="{00000000-0008-0000-0900-000003000000}"/>
            </a:ext>
          </a:extLst>
        </xdr:cNvPr>
        <xdr:cNvSpPr>
          <a:spLocks/>
        </xdr:cNvSpPr>
      </xdr:nvSpPr>
      <xdr:spPr bwMode="auto">
        <a:xfrm>
          <a:off x="447675" y="3067050"/>
          <a:ext cx="95250" cy="400050"/>
        </a:xfrm>
        <a:prstGeom prst="leftBracket">
          <a:avLst>
            <a:gd name="adj" fmla="val 35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P61"/>
  <sheetViews>
    <sheetView tabSelected="1" view="pageBreakPreview" zoomScaleNormal="100" zoomScaleSheetLayoutView="100" workbookViewId="0">
      <selection activeCell="G14" sqref="G14"/>
    </sheetView>
  </sheetViews>
  <sheetFormatPr defaultRowHeight="11.25" x14ac:dyDescent="0.2"/>
  <cols>
    <col min="1" max="1" width="4.5703125" style="1" customWidth="1"/>
    <col min="2" max="2" width="36" style="1" customWidth="1"/>
    <col min="3" max="3" width="5.7109375" style="7" bestFit="1" customWidth="1"/>
    <col min="4" max="4" width="10.5703125" style="1" customWidth="1"/>
    <col min="5" max="5" width="8.5703125" style="1" bestFit="1" customWidth="1"/>
    <col min="6" max="6" width="12.7109375" style="1" bestFit="1" customWidth="1"/>
    <col min="7" max="7" width="13" style="1" customWidth="1"/>
    <col min="8" max="8" width="10.85546875" style="1" customWidth="1"/>
    <col min="9" max="9" width="16.7109375" style="3" customWidth="1"/>
    <col min="10" max="16" width="9.140625" style="1"/>
    <col min="17" max="17" width="53.42578125" style="1" customWidth="1"/>
    <col min="18" max="16384" width="9.140625" style="1"/>
  </cols>
  <sheetData>
    <row r="1" spans="1:14" ht="32.25" customHeight="1" x14ac:dyDescent="0.2">
      <c r="A1" s="181" t="s">
        <v>41</v>
      </c>
      <c r="B1" s="182"/>
      <c r="C1" s="182"/>
      <c r="D1" s="182"/>
      <c r="E1" s="182"/>
      <c r="F1" s="182"/>
      <c r="G1" s="182"/>
      <c r="H1" s="182"/>
      <c r="I1" s="183"/>
    </row>
    <row r="2" spans="1:14" ht="37.5" customHeight="1" x14ac:dyDescent="0.2">
      <c r="A2" s="190" t="s">
        <v>153</v>
      </c>
      <c r="B2" s="191"/>
      <c r="C2" s="191"/>
      <c r="D2" s="191"/>
      <c r="E2" s="191"/>
      <c r="F2" s="191"/>
      <c r="G2" s="191"/>
      <c r="H2" s="191"/>
      <c r="I2" s="197"/>
    </row>
    <row r="3" spans="1:14" ht="24.75" customHeight="1" x14ac:dyDescent="0.2">
      <c r="A3" s="190" t="s">
        <v>160</v>
      </c>
      <c r="B3" s="191"/>
      <c r="C3" s="191"/>
      <c r="D3" s="191"/>
      <c r="E3" s="191"/>
      <c r="F3" s="191"/>
      <c r="G3" s="191"/>
      <c r="H3" s="191"/>
      <c r="I3" s="197"/>
    </row>
    <row r="4" spans="1:14" ht="12.75" x14ac:dyDescent="0.2">
      <c r="A4" s="190" t="s">
        <v>100</v>
      </c>
      <c r="B4" s="191"/>
      <c r="C4" s="191"/>
      <c r="D4" s="56"/>
      <c r="E4" s="56"/>
      <c r="F4" s="56"/>
      <c r="G4" s="56"/>
      <c r="H4" s="56"/>
      <c r="I4" s="128"/>
    </row>
    <row r="5" spans="1:14" ht="12.75" customHeight="1" x14ac:dyDescent="0.2">
      <c r="A5" s="190" t="s">
        <v>89</v>
      </c>
      <c r="B5" s="191"/>
      <c r="C5" s="191"/>
      <c r="D5" s="191"/>
      <c r="E5" s="191"/>
      <c r="F5" s="56"/>
      <c r="G5" s="56"/>
      <c r="H5" s="56"/>
      <c r="I5" s="128"/>
    </row>
    <row r="6" spans="1:14" ht="12.75" customHeight="1" x14ac:dyDescent="0.2">
      <c r="A6" s="129" t="s">
        <v>90</v>
      </c>
      <c r="B6" s="54">
        <f>'BDI CONVENCIONAL SEM DESONER.'!C32</f>
        <v>0.22678527360258505</v>
      </c>
      <c r="C6" s="55"/>
      <c r="D6" s="56"/>
      <c r="E6" s="56"/>
      <c r="F6" s="56"/>
      <c r="G6" s="56"/>
      <c r="H6" s="56"/>
      <c r="I6" s="128"/>
    </row>
    <row r="7" spans="1:14" ht="9.75" customHeight="1" x14ac:dyDescent="0.2">
      <c r="A7" s="130"/>
      <c r="B7" s="60"/>
      <c r="C7" s="61"/>
      <c r="D7" s="60"/>
      <c r="E7" s="60"/>
      <c r="F7" s="60"/>
      <c r="G7" s="60"/>
      <c r="H7" s="60"/>
      <c r="I7" s="131"/>
    </row>
    <row r="8" spans="1:14" ht="9.75" customHeight="1" x14ac:dyDescent="0.2">
      <c r="A8" s="205" t="s">
        <v>27</v>
      </c>
      <c r="B8" s="201" t="s">
        <v>20</v>
      </c>
      <c r="C8" s="200" t="s">
        <v>21</v>
      </c>
      <c r="D8" s="205" t="s">
        <v>22</v>
      </c>
      <c r="E8" s="200" t="s">
        <v>88</v>
      </c>
      <c r="F8" s="200" t="s">
        <v>23</v>
      </c>
      <c r="G8" s="201" t="s">
        <v>190</v>
      </c>
      <c r="H8" s="200" t="s">
        <v>84</v>
      </c>
      <c r="I8" s="200" t="s">
        <v>24</v>
      </c>
    </row>
    <row r="9" spans="1:14" ht="14.25" customHeight="1" x14ac:dyDescent="0.2">
      <c r="A9" s="205"/>
      <c r="B9" s="202"/>
      <c r="C9" s="200"/>
      <c r="D9" s="205"/>
      <c r="E9" s="200"/>
      <c r="F9" s="200"/>
      <c r="G9" s="202"/>
      <c r="H9" s="200"/>
      <c r="I9" s="200"/>
    </row>
    <row r="10" spans="1:14" ht="5.25" customHeight="1" x14ac:dyDescent="0.2">
      <c r="A10" s="113"/>
      <c r="B10" s="114"/>
      <c r="C10" s="104"/>
      <c r="D10" s="105"/>
      <c r="E10" s="106"/>
      <c r="F10" s="115"/>
      <c r="G10" s="115"/>
      <c r="H10" s="115"/>
      <c r="I10" s="116"/>
    </row>
    <row r="11" spans="1:14" ht="13.5" customHeight="1" x14ac:dyDescent="0.2">
      <c r="A11" s="107">
        <v>1</v>
      </c>
      <c r="B11" s="108" t="s">
        <v>111</v>
      </c>
      <c r="C11" s="109"/>
      <c r="D11" s="110"/>
      <c r="E11" s="111"/>
      <c r="F11" s="198" t="s">
        <v>139</v>
      </c>
      <c r="G11" s="199"/>
      <c r="H11" s="117">
        <f>SUM(H12:H24)</f>
        <v>59030.179999999993</v>
      </c>
      <c r="I11" s="70"/>
    </row>
    <row r="12" spans="1:14" ht="48" x14ac:dyDescent="0.2">
      <c r="A12" s="12" t="s">
        <v>113</v>
      </c>
      <c r="B12" s="13" t="s">
        <v>112</v>
      </c>
      <c r="C12" s="8" t="s">
        <v>19</v>
      </c>
      <c r="D12" s="9">
        <v>1</v>
      </c>
      <c r="E12" s="10">
        <f>ComposiçõesPEL!G13+ComposiçõesPEL!G14</f>
        <v>3644.58</v>
      </c>
      <c r="F12" s="177">
        <f>E12*D12</f>
        <v>3644.58</v>
      </c>
      <c r="G12" s="11">
        <f>ROUND(E12*(1+'BDI CONVENCIONAL SEM DESONER.'!$C$32),2)</f>
        <v>4471.12</v>
      </c>
      <c r="H12" s="11">
        <f>D12*G12</f>
        <v>4471.12</v>
      </c>
      <c r="I12" s="8" t="s">
        <v>109</v>
      </c>
      <c r="M12" s="165">
        <f>F12+F27</f>
        <v>7289.16</v>
      </c>
      <c r="N12" s="165">
        <f>H12+H27</f>
        <v>8942.24</v>
      </c>
    </row>
    <row r="13" spans="1:14" ht="24" x14ac:dyDescent="0.2">
      <c r="A13" s="12" t="s">
        <v>114</v>
      </c>
      <c r="B13" s="13" t="s">
        <v>171</v>
      </c>
      <c r="C13" s="8" t="s">
        <v>13</v>
      </c>
      <c r="D13" s="9">
        <v>400</v>
      </c>
      <c r="E13" s="10">
        <f>ComposiçõesPEL!G31</f>
        <v>1.5551999999999999</v>
      </c>
      <c r="F13" s="177">
        <f>E13*D13</f>
        <v>622.07999999999993</v>
      </c>
      <c r="G13" s="11">
        <f>ROUND(E13*(1+'BDI CONVENCIONAL SEM DESONER.'!$C$32),2)</f>
        <v>1.91</v>
      </c>
      <c r="H13" s="11">
        <f t="shared" ref="H13:H24" si="0">D13*G13</f>
        <v>764</v>
      </c>
      <c r="I13" s="8" t="s">
        <v>26</v>
      </c>
      <c r="K13" s="165">
        <f>D13+D28</f>
        <v>1275</v>
      </c>
      <c r="L13" s="165">
        <f>E13+E28</f>
        <v>3.1103999999999998</v>
      </c>
      <c r="M13" s="165">
        <f>F13+F28</f>
        <v>1982.8799999999999</v>
      </c>
      <c r="N13" s="165">
        <f>H13+H28</f>
        <v>2435.25</v>
      </c>
    </row>
    <row r="14" spans="1:14" ht="48" x14ac:dyDescent="0.2">
      <c r="A14" s="12" t="s">
        <v>115</v>
      </c>
      <c r="B14" s="13" t="s">
        <v>95</v>
      </c>
      <c r="C14" s="8" t="s">
        <v>13</v>
      </c>
      <c r="D14" s="9">
        <v>400</v>
      </c>
      <c r="E14" s="10">
        <f>ComposiçõesPEL!G46</f>
        <v>19.3644</v>
      </c>
      <c r="F14" s="11">
        <f t="shared" ref="F14:F24" si="1">E14*D14</f>
        <v>7745.76</v>
      </c>
      <c r="G14" s="11">
        <f>ROUND(E14*(1+'BDI CONVENCIONAL SEM DESONER.'!$C$32),2)</f>
        <v>23.76</v>
      </c>
      <c r="H14" s="11">
        <f t="shared" si="0"/>
        <v>9504</v>
      </c>
      <c r="I14" s="8" t="s">
        <v>26</v>
      </c>
      <c r="J14" s="1">
        <v>20</v>
      </c>
      <c r="K14" s="1">
        <f>J14*78%</f>
        <v>15.600000000000001</v>
      </c>
    </row>
    <row r="15" spans="1:14" ht="48" x14ac:dyDescent="0.2">
      <c r="A15" s="12" t="s">
        <v>116</v>
      </c>
      <c r="B15" s="13" t="s">
        <v>96</v>
      </c>
      <c r="C15" s="8" t="s">
        <v>13</v>
      </c>
      <c r="D15" s="9">
        <v>400</v>
      </c>
      <c r="E15" s="10">
        <f>ComposiçõesPEL!G61</f>
        <v>19.036000000000001</v>
      </c>
      <c r="F15" s="11">
        <f t="shared" si="1"/>
        <v>7614.4000000000005</v>
      </c>
      <c r="G15" s="11">
        <f>ROUND(E15*(1+'BDI CONVENCIONAL SEM DESONER.'!$C$32),2)</f>
        <v>23.35</v>
      </c>
      <c r="H15" s="11">
        <f t="shared" si="0"/>
        <v>9340</v>
      </c>
      <c r="I15" s="8" t="s">
        <v>26</v>
      </c>
      <c r="J15" s="1">
        <v>20</v>
      </c>
      <c r="K15" s="1">
        <f t="shared" ref="K15:K20" si="2">J15*78%</f>
        <v>15.600000000000001</v>
      </c>
    </row>
    <row r="16" spans="1:14" ht="24" x14ac:dyDescent="0.2">
      <c r="A16" s="12" t="s">
        <v>117</v>
      </c>
      <c r="B16" s="13" t="s">
        <v>45</v>
      </c>
      <c r="C16" s="8" t="s">
        <v>13</v>
      </c>
      <c r="D16" s="9">
        <v>400</v>
      </c>
      <c r="E16" s="10">
        <f>ComposiçõesPEL!G76</f>
        <v>11.9656</v>
      </c>
      <c r="F16" s="11">
        <f t="shared" si="1"/>
        <v>4786.24</v>
      </c>
      <c r="G16" s="11">
        <f>ROUND(E16*(1+'BDI CONVENCIONAL SEM DESONER.'!$C$32),2)</f>
        <v>14.68</v>
      </c>
      <c r="H16" s="11">
        <f t="shared" si="0"/>
        <v>5872</v>
      </c>
      <c r="I16" s="8" t="s">
        <v>26</v>
      </c>
      <c r="J16" s="1">
        <v>12</v>
      </c>
      <c r="K16" s="1">
        <f t="shared" si="2"/>
        <v>9.36</v>
      </c>
    </row>
    <row r="17" spans="1:16" ht="24" x14ac:dyDescent="0.2">
      <c r="A17" s="12" t="s">
        <v>118</v>
      </c>
      <c r="B17" s="13" t="s">
        <v>42</v>
      </c>
      <c r="C17" s="8" t="s">
        <v>13</v>
      </c>
      <c r="D17" s="9">
        <v>400</v>
      </c>
      <c r="E17" s="10">
        <f>ComposiçõesPEL!G91</f>
        <v>7.6598000000000006</v>
      </c>
      <c r="F17" s="11">
        <f t="shared" si="1"/>
        <v>3063.92</v>
      </c>
      <c r="G17" s="11">
        <f>ROUND(E17*(1+'BDI CONVENCIONAL SEM DESONER.'!$C$32),2)</f>
        <v>9.4</v>
      </c>
      <c r="H17" s="11">
        <f t="shared" si="0"/>
        <v>3760</v>
      </c>
      <c r="I17" s="8" t="s">
        <v>26</v>
      </c>
      <c r="J17" s="1">
        <v>8</v>
      </c>
      <c r="K17" s="1">
        <f t="shared" si="2"/>
        <v>6.24</v>
      </c>
    </row>
    <row r="18" spans="1:16" ht="24" x14ac:dyDescent="0.2">
      <c r="A18" s="12" t="s">
        <v>119</v>
      </c>
      <c r="B18" s="13" t="s">
        <v>97</v>
      </c>
      <c r="C18" s="8" t="s">
        <v>13</v>
      </c>
      <c r="D18" s="9">
        <v>400</v>
      </c>
      <c r="E18" s="10">
        <f>ComposiçõesPEL!G106</f>
        <v>11.9656</v>
      </c>
      <c r="F18" s="11">
        <f t="shared" si="1"/>
        <v>4786.24</v>
      </c>
      <c r="G18" s="11">
        <f>ROUND(E18*(1+'BDI CONVENCIONAL SEM DESONER.'!$C$32),2)</f>
        <v>14.68</v>
      </c>
      <c r="H18" s="11">
        <f t="shared" si="0"/>
        <v>5872</v>
      </c>
      <c r="I18" s="8" t="s">
        <v>26</v>
      </c>
      <c r="J18" s="1">
        <v>12</v>
      </c>
      <c r="K18" s="1">
        <f t="shared" si="2"/>
        <v>9.36</v>
      </c>
    </row>
    <row r="19" spans="1:16" ht="36" x14ac:dyDescent="0.2">
      <c r="A19" s="12" t="s">
        <v>120</v>
      </c>
      <c r="B19" s="13" t="s">
        <v>103</v>
      </c>
      <c r="C19" s="8" t="s">
        <v>13</v>
      </c>
      <c r="D19" s="9">
        <v>400</v>
      </c>
      <c r="E19" s="10">
        <f>ComposiçõesPEL!G121</f>
        <v>6.1462000000000003</v>
      </c>
      <c r="F19" s="11">
        <f t="shared" si="1"/>
        <v>2458.48</v>
      </c>
      <c r="G19" s="11">
        <f>ROUND(E19*(1+'BDI CONVENCIONAL SEM DESONER.'!$C$32),2)</f>
        <v>7.54</v>
      </c>
      <c r="H19" s="11">
        <f t="shared" si="0"/>
        <v>3016</v>
      </c>
      <c r="I19" s="8" t="s">
        <v>26</v>
      </c>
      <c r="J19" s="1">
        <v>7</v>
      </c>
      <c r="K19" s="1">
        <f t="shared" si="2"/>
        <v>5.46</v>
      </c>
    </row>
    <row r="20" spans="1:16" ht="24" x14ac:dyDescent="0.2">
      <c r="A20" s="12" t="s">
        <v>129</v>
      </c>
      <c r="B20" s="13" t="s">
        <v>182</v>
      </c>
      <c r="C20" s="8" t="s">
        <v>13</v>
      </c>
      <c r="D20" s="9">
        <v>400</v>
      </c>
      <c r="E20" s="10">
        <f>ComposiçõesPEL!G136</f>
        <v>1.0502</v>
      </c>
      <c r="F20" s="11">
        <f t="shared" si="1"/>
        <v>420.08</v>
      </c>
      <c r="G20" s="11">
        <f>ROUND(E20*(1+'BDI CONVENCIONAL SEM DESONER.'!$C$32),2)</f>
        <v>1.29</v>
      </c>
      <c r="H20" s="11">
        <f t="shared" si="0"/>
        <v>516</v>
      </c>
      <c r="I20" s="8" t="s">
        <v>26</v>
      </c>
      <c r="J20" s="1">
        <v>2</v>
      </c>
      <c r="K20" s="1">
        <f t="shared" si="2"/>
        <v>1.56</v>
      </c>
    </row>
    <row r="21" spans="1:16" ht="24" x14ac:dyDescent="0.2">
      <c r="A21" s="12" t="s">
        <v>130</v>
      </c>
      <c r="B21" s="13" t="s">
        <v>44</v>
      </c>
      <c r="C21" s="8" t="s">
        <v>19</v>
      </c>
      <c r="D21" s="9">
        <v>1</v>
      </c>
      <c r="E21" s="10">
        <f>ComposiçõesPEL!G151</f>
        <v>5046.3999999999996</v>
      </c>
      <c r="F21" s="11">
        <f t="shared" si="1"/>
        <v>5046.3999999999996</v>
      </c>
      <c r="G21" s="11">
        <f>ROUND(E21*(1+'BDI CONVENCIONAL SEM DESONER.'!$C$32),2)</f>
        <v>6190.85</v>
      </c>
      <c r="H21" s="11">
        <f t="shared" si="0"/>
        <v>6190.85</v>
      </c>
      <c r="I21" s="8" t="s">
        <v>26</v>
      </c>
    </row>
    <row r="22" spans="1:16" ht="36" x14ac:dyDescent="0.2">
      <c r="A22" s="12" t="s">
        <v>131</v>
      </c>
      <c r="B22" s="13" t="s">
        <v>43</v>
      </c>
      <c r="C22" s="8" t="s">
        <v>19</v>
      </c>
      <c r="D22" s="9">
        <v>1</v>
      </c>
      <c r="E22" s="10">
        <f>ComposiçõesPEL!G166</f>
        <v>6057.6</v>
      </c>
      <c r="F22" s="11">
        <f t="shared" si="1"/>
        <v>6057.6</v>
      </c>
      <c r="G22" s="11">
        <f>ROUND(E22*(1+'BDI CONVENCIONAL SEM DESONER.'!$C$32),2)</f>
        <v>7431.37</v>
      </c>
      <c r="H22" s="11">
        <f t="shared" si="0"/>
        <v>7431.37</v>
      </c>
      <c r="I22" s="8" t="s">
        <v>26</v>
      </c>
    </row>
    <row r="23" spans="1:16" ht="24" customHeight="1" x14ac:dyDescent="0.2">
      <c r="A23" s="12" t="s">
        <v>132</v>
      </c>
      <c r="B23" s="13" t="s">
        <v>25</v>
      </c>
      <c r="C23" s="8" t="s">
        <v>12</v>
      </c>
      <c r="D23" s="9">
        <v>40</v>
      </c>
      <c r="E23" s="10">
        <v>14.5</v>
      </c>
      <c r="F23" s="11">
        <f t="shared" si="1"/>
        <v>580</v>
      </c>
      <c r="G23" s="11">
        <f>ROUND(E23*(1+'BDI CONVENCIONAL SEM DESONER.'!$C$32),2)</f>
        <v>17.79</v>
      </c>
      <c r="H23" s="11">
        <f t="shared" si="0"/>
        <v>711.59999999999991</v>
      </c>
      <c r="I23" s="37" t="s">
        <v>102</v>
      </c>
      <c r="J23" s="1" t="s">
        <v>82</v>
      </c>
    </row>
    <row r="24" spans="1:16" ht="24" customHeight="1" x14ac:dyDescent="0.2">
      <c r="A24" s="12" t="s">
        <v>165</v>
      </c>
      <c r="B24" s="13" t="s">
        <v>133</v>
      </c>
      <c r="C24" s="8" t="s">
        <v>19</v>
      </c>
      <c r="D24" s="9">
        <v>6</v>
      </c>
      <c r="E24" s="10">
        <v>214.82</v>
      </c>
      <c r="F24" s="11">
        <f t="shared" si="1"/>
        <v>1288.92</v>
      </c>
      <c r="G24" s="11">
        <f>ROUND(E24*(1+'BDI CONVENCIONAL SEM DESONER.'!$C$32),2)</f>
        <v>263.54000000000002</v>
      </c>
      <c r="H24" s="11">
        <f t="shared" si="0"/>
        <v>1581.2400000000002</v>
      </c>
      <c r="I24" s="37" t="s">
        <v>83</v>
      </c>
    </row>
    <row r="25" spans="1:16" ht="6.75" customHeight="1" x14ac:dyDescent="0.2">
      <c r="A25" s="113"/>
      <c r="B25" s="114"/>
      <c r="C25" s="104"/>
      <c r="D25" s="105"/>
      <c r="E25" s="106"/>
      <c r="F25" s="115"/>
      <c r="G25" s="115"/>
      <c r="H25" s="115"/>
      <c r="I25" s="116"/>
    </row>
    <row r="26" spans="1:16" ht="13.5" customHeight="1" x14ac:dyDescent="0.2">
      <c r="A26" s="107">
        <v>2</v>
      </c>
      <c r="B26" s="108" t="s">
        <v>138</v>
      </c>
      <c r="C26" s="109"/>
      <c r="D26" s="110"/>
      <c r="E26" s="71"/>
      <c r="F26" s="198" t="s">
        <v>139</v>
      </c>
      <c r="G26" s="199"/>
      <c r="H26" s="117">
        <f>SUM(H27:H39)</f>
        <v>63488.679999999993</v>
      </c>
      <c r="I26" s="70"/>
    </row>
    <row r="27" spans="1:16" ht="48" x14ac:dyDescent="0.2">
      <c r="A27" s="12" t="s">
        <v>121</v>
      </c>
      <c r="B27" s="13" t="s">
        <v>110</v>
      </c>
      <c r="C27" s="8" t="s">
        <v>19</v>
      </c>
      <c r="D27" s="9">
        <v>1</v>
      </c>
      <c r="E27" s="10">
        <f>ComposiçõesPEL!G175</f>
        <v>3644.58</v>
      </c>
      <c r="F27" s="11">
        <f>E27*D27</f>
        <v>3644.58</v>
      </c>
      <c r="G27" s="11">
        <f>ROUND(E27*(1+'BDI CONVENCIONAL SEM DESONER.'!$C$32),2)</f>
        <v>4471.12</v>
      </c>
      <c r="H27" s="11">
        <f>D27*G27</f>
        <v>4471.12</v>
      </c>
      <c r="I27" s="8" t="s">
        <v>109</v>
      </c>
      <c r="K27" s="165">
        <f>D23+D38+D45+D52</f>
        <v>100</v>
      </c>
      <c r="L27" s="165">
        <f>E23+E38+E45+E52</f>
        <v>58</v>
      </c>
      <c r="M27" s="165">
        <f>F23+F38+F45+F52</f>
        <v>1450</v>
      </c>
      <c r="N27" s="165">
        <f t="shared" ref="N27" si="3">H23+H38+H45+H52</f>
        <v>1779</v>
      </c>
      <c r="O27" s="165"/>
      <c r="P27" s="165"/>
    </row>
    <row r="28" spans="1:16" ht="24" x14ac:dyDescent="0.2">
      <c r="A28" s="12" t="s">
        <v>122</v>
      </c>
      <c r="B28" s="13" t="s">
        <v>171</v>
      </c>
      <c r="C28" s="8" t="s">
        <v>13</v>
      </c>
      <c r="D28" s="9">
        <v>875</v>
      </c>
      <c r="E28" s="10">
        <f>ComposiçõesPEL!G190</f>
        <v>1.5551999999999999</v>
      </c>
      <c r="F28" s="11">
        <f>E28*D28</f>
        <v>1360.8</v>
      </c>
      <c r="G28" s="11">
        <f>ROUND(E28*(1+'BDI CONVENCIONAL SEM DESONER.'!$C$32),2)</f>
        <v>1.91</v>
      </c>
      <c r="H28" s="11">
        <f t="shared" ref="H28:H39" si="4">D28*G28</f>
        <v>1671.25</v>
      </c>
      <c r="I28" s="8" t="s">
        <v>26</v>
      </c>
      <c r="K28" s="165">
        <f>D24+D39+D46+D53</f>
        <v>22</v>
      </c>
      <c r="L28" s="165">
        <f t="shared" ref="L28" si="5">E24+E39+E46+E53</f>
        <v>859.28</v>
      </c>
      <c r="M28" s="165">
        <f t="shared" ref="M28" si="6">F24+F39+F46+F53</f>
        <v>4726.04</v>
      </c>
      <c r="N28" s="165">
        <f t="shared" ref="N28" si="7">H24+H39+H46+H53</f>
        <v>5797.88</v>
      </c>
    </row>
    <row r="29" spans="1:16" ht="48" x14ac:dyDescent="0.2">
      <c r="A29" s="12" t="s">
        <v>123</v>
      </c>
      <c r="B29" s="13" t="s">
        <v>95</v>
      </c>
      <c r="C29" s="8" t="s">
        <v>13</v>
      </c>
      <c r="D29" s="9">
        <v>875</v>
      </c>
      <c r="E29" s="10">
        <f>ComposiçõesPEL!G205</f>
        <v>9.6821999999999999</v>
      </c>
      <c r="F29" s="11">
        <f t="shared" ref="F29:F34" si="8">E29*D29</f>
        <v>8471.9249999999993</v>
      </c>
      <c r="G29" s="11">
        <f>ROUND(E29*(1+'BDI CONVENCIONAL SEM DESONER.'!$C$32),2)</f>
        <v>11.88</v>
      </c>
      <c r="H29" s="11">
        <f t="shared" si="4"/>
        <v>10395</v>
      </c>
      <c r="I29" s="8" t="s">
        <v>26</v>
      </c>
    </row>
    <row r="30" spans="1:16" ht="48" x14ac:dyDescent="0.2">
      <c r="A30" s="12" t="s">
        <v>124</v>
      </c>
      <c r="B30" s="13" t="s">
        <v>96</v>
      </c>
      <c r="C30" s="8" t="s">
        <v>13</v>
      </c>
      <c r="D30" s="9">
        <v>875</v>
      </c>
      <c r="E30" s="10">
        <f>ComposiçõesPEL!G220</f>
        <v>9.5180000000000007</v>
      </c>
      <c r="F30" s="11">
        <f t="shared" si="8"/>
        <v>8328.25</v>
      </c>
      <c r="G30" s="11">
        <f>ROUND(E30*(1+'BDI CONVENCIONAL SEM DESONER.'!$C$32),2)</f>
        <v>11.68</v>
      </c>
      <c r="H30" s="11">
        <f t="shared" si="4"/>
        <v>10220</v>
      </c>
      <c r="I30" s="8" t="s">
        <v>26</v>
      </c>
    </row>
    <row r="31" spans="1:16" ht="24" x14ac:dyDescent="0.2">
      <c r="A31" s="12" t="s">
        <v>125</v>
      </c>
      <c r="B31" s="13" t="s">
        <v>45</v>
      </c>
      <c r="C31" s="8" t="s">
        <v>13</v>
      </c>
      <c r="D31" s="9">
        <v>875</v>
      </c>
      <c r="E31" s="10">
        <f>ComposiçõesPEL!G235</f>
        <v>5.9828000000000001</v>
      </c>
      <c r="F31" s="11">
        <f t="shared" si="8"/>
        <v>5234.95</v>
      </c>
      <c r="G31" s="11">
        <f>ROUND(E31*(1+'BDI CONVENCIONAL SEM DESONER.'!$C$32),2)</f>
        <v>7.34</v>
      </c>
      <c r="H31" s="11">
        <f t="shared" si="4"/>
        <v>6422.5</v>
      </c>
      <c r="I31" s="8" t="s">
        <v>26</v>
      </c>
    </row>
    <row r="32" spans="1:16" ht="24" x14ac:dyDescent="0.2">
      <c r="A32" s="12" t="s">
        <v>126</v>
      </c>
      <c r="B32" s="13" t="s">
        <v>42</v>
      </c>
      <c r="C32" s="8" t="s">
        <v>13</v>
      </c>
      <c r="D32" s="9">
        <v>875</v>
      </c>
      <c r="E32" s="10">
        <f>ComposiçõesPEL!G250</f>
        <v>3.8299000000000003</v>
      </c>
      <c r="F32" s="11">
        <f t="shared" si="8"/>
        <v>3351.1625000000004</v>
      </c>
      <c r="G32" s="11">
        <f>ROUND(E32*(1+'BDI CONVENCIONAL SEM DESONER.'!$C$32),2)</f>
        <v>4.7</v>
      </c>
      <c r="H32" s="11">
        <f t="shared" si="4"/>
        <v>4112.5</v>
      </c>
      <c r="I32" s="8" t="s">
        <v>26</v>
      </c>
    </row>
    <row r="33" spans="1:12" ht="24" x14ac:dyDescent="0.2">
      <c r="A33" s="12" t="s">
        <v>127</v>
      </c>
      <c r="B33" s="13" t="s">
        <v>97</v>
      </c>
      <c r="C33" s="8" t="s">
        <v>13</v>
      </c>
      <c r="D33" s="9">
        <v>875</v>
      </c>
      <c r="E33" s="10">
        <f>ComposiçõesPEL!G265</f>
        <v>5.9828000000000001</v>
      </c>
      <c r="F33" s="11">
        <f t="shared" si="8"/>
        <v>5234.95</v>
      </c>
      <c r="G33" s="11">
        <f>ROUND(E33*(1+'BDI CONVENCIONAL SEM DESONER.'!$C$32),2)</f>
        <v>7.34</v>
      </c>
      <c r="H33" s="11">
        <f t="shared" si="4"/>
        <v>6422.5</v>
      </c>
      <c r="I33" s="8" t="s">
        <v>26</v>
      </c>
    </row>
    <row r="34" spans="1:12" ht="36" x14ac:dyDescent="0.2">
      <c r="A34" s="12" t="s">
        <v>128</v>
      </c>
      <c r="B34" s="13" t="s">
        <v>103</v>
      </c>
      <c r="C34" s="8" t="s">
        <v>13</v>
      </c>
      <c r="D34" s="9">
        <v>875</v>
      </c>
      <c r="E34" s="10">
        <f>ComposiçõesPEL!G280</f>
        <v>3.0731000000000002</v>
      </c>
      <c r="F34" s="11">
        <f t="shared" si="8"/>
        <v>2688.9625000000001</v>
      </c>
      <c r="G34" s="11">
        <f>ROUND(E34*(1+'BDI CONVENCIONAL SEM DESONER.'!$C$32),2)</f>
        <v>3.77</v>
      </c>
      <c r="H34" s="11">
        <f t="shared" si="4"/>
        <v>3298.75</v>
      </c>
      <c r="I34" s="8" t="s">
        <v>26</v>
      </c>
    </row>
    <row r="35" spans="1:12" ht="24" x14ac:dyDescent="0.2">
      <c r="A35" s="12" t="s">
        <v>134</v>
      </c>
      <c r="B35" s="13" t="s">
        <v>98</v>
      </c>
      <c r="C35" s="8" t="s">
        <v>13</v>
      </c>
      <c r="D35" s="9">
        <v>875</v>
      </c>
      <c r="E35" s="10">
        <f>ComposiçõesPEL!G295</f>
        <v>0.52510000000000001</v>
      </c>
      <c r="F35" s="11">
        <f>E35*D35</f>
        <v>459.46250000000003</v>
      </c>
      <c r="G35" s="11">
        <f>ROUND(E35*(1+'BDI CONVENCIONAL SEM DESONER.'!$C$32),2)</f>
        <v>0.64</v>
      </c>
      <c r="H35" s="11">
        <f t="shared" si="4"/>
        <v>560</v>
      </c>
      <c r="I35" s="8" t="s">
        <v>26</v>
      </c>
    </row>
    <row r="36" spans="1:12" ht="24" x14ac:dyDescent="0.2">
      <c r="A36" s="12" t="s">
        <v>135</v>
      </c>
      <c r="B36" s="13" t="s">
        <v>44</v>
      </c>
      <c r="C36" s="8" t="s">
        <v>19</v>
      </c>
      <c r="D36" s="9">
        <v>1</v>
      </c>
      <c r="E36" s="10">
        <f>ComposiçõesPEL!G310</f>
        <v>5046.3999999999996</v>
      </c>
      <c r="F36" s="11">
        <f>E36*D36</f>
        <v>5046.3999999999996</v>
      </c>
      <c r="G36" s="11">
        <f>ROUND(E36*(1+'BDI CONVENCIONAL SEM DESONER.'!$C$32),2)</f>
        <v>6190.85</v>
      </c>
      <c r="H36" s="11">
        <f t="shared" si="4"/>
        <v>6190.85</v>
      </c>
      <c r="I36" s="8" t="s">
        <v>26</v>
      </c>
      <c r="K36" s="165">
        <f>F36*2</f>
        <v>10092.799999999999</v>
      </c>
      <c r="L36" s="165">
        <f>H36*2</f>
        <v>12381.7</v>
      </c>
    </row>
    <row r="37" spans="1:12" ht="36" x14ac:dyDescent="0.2">
      <c r="A37" s="12" t="s">
        <v>136</v>
      </c>
      <c r="B37" s="13" t="s">
        <v>43</v>
      </c>
      <c r="C37" s="8" t="s">
        <v>19</v>
      </c>
      <c r="D37" s="9">
        <v>1</v>
      </c>
      <c r="E37" s="10">
        <f>ComposiçõesPEL!G325</f>
        <v>6057.6</v>
      </c>
      <c r="F37" s="11">
        <f>E37*D37</f>
        <v>6057.6</v>
      </c>
      <c r="G37" s="11">
        <f>ROUND(E37*(1+'BDI CONVENCIONAL SEM DESONER.'!$C$32),2)</f>
        <v>7431.37</v>
      </c>
      <c r="H37" s="11">
        <f t="shared" si="4"/>
        <v>7431.37</v>
      </c>
      <c r="I37" s="8" t="s">
        <v>26</v>
      </c>
      <c r="K37" s="165">
        <f>F37*2</f>
        <v>12115.2</v>
      </c>
      <c r="L37" s="165">
        <f>H37*2</f>
        <v>14862.74</v>
      </c>
    </row>
    <row r="38" spans="1:12" ht="24" customHeight="1" x14ac:dyDescent="0.2">
      <c r="A38" s="12" t="s">
        <v>137</v>
      </c>
      <c r="B38" s="13" t="s">
        <v>25</v>
      </c>
      <c r="C38" s="8" t="s">
        <v>12</v>
      </c>
      <c r="D38" s="9">
        <v>40</v>
      </c>
      <c r="E38" s="10">
        <v>14.5</v>
      </c>
      <c r="F38" s="11">
        <f>E38*D38</f>
        <v>580</v>
      </c>
      <c r="G38" s="11">
        <f>ROUND(E38*(1+'BDI CONVENCIONAL SEM DESONER.'!$C$32),2)</f>
        <v>17.79</v>
      </c>
      <c r="H38" s="11">
        <f t="shared" si="4"/>
        <v>711.59999999999991</v>
      </c>
      <c r="I38" s="37" t="s">
        <v>102</v>
      </c>
      <c r="J38" s="1" t="s">
        <v>82</v>
      </c>
    </row>
    <row r="39" spans="1:12" ht="24" customHeight="1" x14ac:dyDescent="0.2">
      <c r="A39" s="12" t="s">
        <v>172</v>
      </c>
      <c r="B39" s="13" t="s">
        <v>133</v>
      </c>
      <c r="C39" s="8" t="s">
        <v>19</v>
      </c>
      <c r="D39" s="9">
        <v>6</v>
      </c>
      <c r="E39" s="10">
        <v>214.82</v>
      </c>
      <c r="F39" s="11">
        <f>E39*D39</f>
        <v>1288.92</v>
      </c>
      <c r="G39" s="11">
        <f>ROUND(E39*(1+'BDI CONVENCIONAL SEM DESONER.'!$C$32),2)</f>
        <v>263.54000000000002</v>
      </c>
      <c r="H39" s="11">
        <f t="shared" si="4"/>
        <v>1581.2400000000002</v>
      </c>
      <c r="I39" s="37" t="s">
        <v>83</v>
      </c>
    </row>
    <row r="40" spans="1:12" ht="7.5" customHeight="1" x14ac:dyDescent="0.2">
      <c r="A40" s="113"/>
      <c r="B40" s="114"/>
      <c r="C40" s="104"/>
      <c r="D40" s="105"/>
      <c r="E40" s="106"/>
      <c r="F40" s="115"/>
      <c r="G40" s="11"/>
      <c r="H40" s="115"/>
      <c r="I40" s="116"/>
    </row>
    <row r="41" spans="1:12" ht="13.5" customHeight="1" x14ac:dyDescent="0.2">
      <c r="A41" s="107">
        <v>3</v>
      </c>
      <c r="B41" s="195" t="s">
        <v>140</v>
      </c>
      <c r="C41" s="196"/>
      <c r="D41" s="196"/>
      <c r="E41" s="196"/>
      <c r="F41" s="198" t="s">
        <v>139</v>
      </c>
      <c r="G41" s="199"/>
      <c r="H41" s="117">
        <f>SUM(H42:H46)</f>
        <v>25377.96</v>
      </c>
      <c r="I41" s="70"/>
    </row>
    <row r="42" spans="1:12" ht="120" x14ac:dyDescent="0.2">
      <c r="A42" s="12" t="s">
        <v>142</v>
      </c>
      <c r="B42" s="13" t="s">
        <v>148</v>
      </c>
      <c r="C42" s="8" t="s">
        <v>13</v>
      </c>
      <c r="D42" s="9">
        <v>875</v>
      </c>
      <c r="E42" s="10">
        <f>ComposiçõesPEL!G340</f>
        <v>15.902400000000002</v>
      </c>
      <c r="F42" s="11">
        <f>E42*D42</f>
        <v>13914.600000000002</v>
      </c>
      <c r="G42" s="11">
        <f>ROUND(E42*(1+'BDI CONVENCIONAL SEM DESONER.'!$C$32),2)</f>
        <v>19.510000000000002</v>
      </c>
      <c r="H42" s="11">
        <f>D42*G42</f>
        <v>17071.25</v>
      </c>
      <c r="I42" s="8" t="s">
        <v>26</v>
      </c>
    </row>
    <row r="43" spans="1:12" ht="24" x14ac:dyDescent="0.2">
      <c r="A43" s="12" t="s">
        <v>143</v>
      </c>
      <c r="B43" s="13" t="s">
        <v>44</v>
      </c>
      <c r="C43" s="8" t="s">
        <v>19</v>
      </c>
      <c r="D43" s="9">
        <v>1</v>
      </c>
      <c r="E43" s="10">
        <f>ComposiçõesPEL!G355</f>
        <v>2523.1999999999998</v>
      </c>
      <c r="F43" s="11">
        <f>E43*D43</f>
        <v>2523.1999999999998</v>
      </c>
      <c r="G43" s="11">
        <f>ROUND(E43*(1+'BDI CONVENCIONAL SEM DESONER.'!$C$32),2)</f>
        <v>3095.42</v>
      </c>
      <c r="H43" s="11">
        <f t="shared" ref="H43:H46" si="9">D43*G43</f>
        <v>3095.42</v>
      </c>
      <c r="I43" s="8" t="s">
        <v>26</v>
      </c>
    </row>
    <row r="44" spans="1:12" ht="36" x14ac:dyDescent="0.2">
      <c r="A44" s="12" t="s">
        <v>144</v>
      </c>
      <c r="B44" s="13" t="s">
        <v>43</v>
      </c>
      <c r="C44" s="8" t="s">
        <v>19</v>
      </c>
      <c r="D44" s="9">
        <v>1</v>
      </c>
      <c r="E44" s="10">
        <f>ComposiçõesPEL!G370</f>
        <v>3028.8</v>
      </c>
      <c r="F44" s="11">
        <f>E44*D44</f>
        <v>3028.8</v>
      </c>
      <c r="G44" s="11">
        <f>ROUND(E44*(1+'BDI CONVENCIONAL SEM DESONER.'!$C$32),2)</f>
        <v>3715.69</v>
      </c>
      <c r="H44" s="11">
        <f t="shared" si="9"/>
        <v>3715.69</v>
      </c>
      <c r="I44" s="8" t="s">
        <v>26</v>
      </c>
    </row>
    <row r="45" spans="1:12" ht="24" customHeight="1" x14ac:dyDescent="0.2">
      <c r="A45" s="12" t="s">
        <v>145</v>
      </c>
      <c r="B45" s="13" t="s">
        <v>25</v>
      </c>
      <c r="C45" s="8" t="s">
        <v>12</v>
      </c>
      <c r="D45" s="9">
        <v>10</v>
      </c>
      <c r="E45" s="10">
        <v>14.5</v>
      </c>
      <c r="F45" s="11">
        <f>E45*D45</f>
        <v>145</v>
      </c>
      <c r="G45" s="11">
        <f>ROUND(E45*(1+'BDI CONVENCIONAL SEM DESONER.'!$C$32),2)</f>
        <v>17.79</v>
      </c>
      <c r="H45" s="11">
        <f t="shared" si="9"/>
        <v>177.89999999999998</v>
      </c>
      <c r="I45" s="37" t="s">
        <v>102</v>
      </c>
      <c r="J45" s="1" t="s">
        <v>82</v>
      </c>
    </row>
    <row r="46" spans="1:12" ht="24" customHeight="1" x14ac:dyDescent="0.2">
      <c r="A46" s="12" t="s">
        <v>146</v>
      </c>
      <c r="B46" s="13" t="s">
        <v>133</v>
      </c>
      <c r="C46" s="8" t="s">
        <v>19</v>
      </c>
      <c r="D46" s="9">
        <v>5</v>
      </c>
      <c r="E46" s="10">
        <v>214.82</v>
      </c>
      <c r="F46" s="11">
        <f>E46*D46</f>
        <v>1074.0999999999999</v>
      </c>
      <c r="G46" s="11">
        <f>ROUND(E46*(1+'BDI CONVENCIONAL SEM DESONER.'!$C$32),2)</f>
        <v>263.54000000000002</v>
      </c>
      <c r="H46" s="11">
        <f t="shared" si="9"/>
        <v>1317.7</v>
      </c>
      <c r="I46" s="37" t="s">
        <v>83</v>
      </c>
    </row>
    <row r="47" spans="1:12" ht="6" customHeight="1" x14ac:dyDescent="0.2">
      <c r="A47" s="113"/>
      <c r="B47" s="114"/>
      <c r="C47" s="104"/>
      <c r="D47" s="105"/>
      <c r="E47" s="106"/>
      <c r="F47" s="115"/>
      <c r="G47" s="11"/>
      <c r="H47" s="115"/>
      <c r="I47" s="116"/>
    </row>
    <row r="48" spans="1:12" ht="13.5" customHeight="1" x14ac:dyDescent="0.2">
      <c r="A48" s="107">
        <v>4</v>
      </c>
      <c r="B48" s="118" t="s">
        <v>141</v>
      </c>
      <c r="C48" s="109"/>
      <c r="D48" s="110"/>
      <c r="E48" s="111"/>
      <c r="F48" s="198" t="s">
        <v>139</v>
      </c>
      <c r="G48" s="199"/>
      <c r="H48" s="117">
        <f>SUM(H49:H53)</f>
        <v>16500.91</v>
      </c>
      <c r="I48" s="70"/>
    </row>
    <row r="49" spans="1:13" ht="36" x14ac:dyDescent="0.2">
      <c r="A49" s="12" t="s">
        <v>147</v>
      </c>
      <c r="B49" s="13" t="s">
        <v>99</v>
      </c>
      <c r="C49" s="8" t="s">
        <v>13</v>
      </c>
      <c r="D49" s="9">
        <v>420</v>
      </c>
      <c r="E49" s="10">
        <f>ComposiçõesPEL!G385</f>
        <v>15.902400000000002</v>
      </c>
      <c r="F49" s="11">
        <f>E49*D49</f>
        <v>6679.0080000000007</v>
      </c>
      <c r="G49" s="11">
        <f>ROUND(E49*(1+'BDI CONVENCIONAL SEM DESONER.'!$C$32),2)</f>
        <v>19.510000000000002</v>
      </c>
      <c r="H49" s="11">
        <f>D49*G49</f>
        <v>8194.2000000000007</v>
      </c>
      <c r="I49" s="8" t="s">
        <v>26</v>
      </c>
    </row>
    <row r="50" spans="1:13" ht="24" x14ac:dyDescent="0.2">
      <c r="A50" s="12" t="s">
        <v>149</v>
      </c>
      <c r="B50" s="13" t="s">
        <v>44</v>
      </c>
      <c r="C50" s="8" t="s">
        <v>19</v>
      </c>
      <c r="D50" s="9">
        <v>1</v>
      </c>
      <c r="E50" s="10">
        <f>ComposiçõesPEL!G400</f>
        <v>2523.1999999999998</v>
      </c>
      <c r="F50" s="11">
        <f>E50*D50</f>
        <v>2523.1999999999998</v>
      </c>
      <c r="G50" s="11">
        <f>ROUND(E50*(1+'BDI CONVENCIONAL SEM DESONER.'!$C$32),2)</f>
        <v>3095.42</v>
      </c>
      <c r="H50" s="11">
        <f t="shared" ref="H50:H53" si="10">D50*G50</f>
        <v>3095.42</v>
      </c>
      <c r="I50" s="8" t="s">
        <v>26</v>
      </c>
      <c r="K50" s="165">
        <f>E50*2</f>
        <v>5046.3999999999996</v>
      </c>
      <c r="L50" s="165">
        <f>F50*2</f>
        <v>5046.3999999999996</v>
      </c>
      <c r="M50" s="165">
        <f>H50*2</f>
        <v>6190.84</v>
      </c>
    </row>
    <row r="51" spans="1:13" ht="36" x14ac:dyDescent="0.2">
      <c r="A51" s="12" t="s">
        <v>150</v>
      </c>
      <c r="B51" s="13" t="s">
        <v>43</v>
      </c>
      <c r="C51" s="8" t="s">
        <v>19</v>
      </c>
      <c r="D51" s="9">
        <v>1</v>
      </c>
      <c r="E51" s="10">
        <f>ComposiçõesPEL!G415</f>
        <v>3028.8</v>
      </c>
      <c r="F51" s="11">
        <f>E51*D51</f>
        <v>3028.8</v>
      </c>
      <c r="G51" s="11">
        <f>ROUND(E51*(1+'BDI CONVENCIONAL SEM DESONER.'!$C$32),2)</f>
        <v>3715.69</v>
      </c>
      <c r="H51" s="11">
        <f t="shared" si="10"/>
        <v>3715.69</v>
      </c>
      <c r="I51" s="8" t="s">
        <v>26</v>
      </c>
      <c r="M51" s="165">
        <f>H51*2</f>
        <v>7431.38</v>
      </c>
    </row>
    <row r="52" spans="1:13" ht="24.75" customHeight="1" x14ac:dyDescent="0.2">
      <c r="A52" s="12" t="s">
        <v>151</v>
      </c>
      <c r="B52" s="13" t="s">
        <v>25</v>
      </c>
      <c r="C52" s="8" t="s">
        <v>12</v>
      </c>
      <c r="D52" s="9">
        <v>10</v>
      </c>
      <c r="E52" s="10">
        <v>14.5</v>
      </c>
      <c r="F52" s="11">
        <f>E52*D52</f>
        <v>145</v>
      </c>
      <c r="G52" s="11">
        <f>ROUND(E52*(1+'BDI CONVENCIONAL SEM DESONER.'!$C$32),2)</f>
        <v>17.79</v>
      </c>
      <c r="H52" s="11">
        <f t="shared" si="10"/>
        <v>177.89999999999998</v>
      </c>
      <c r="I52" s="37" t="s">
        <v>102</v>
      </c>
      <c r="J52" s="1" t="s">
        <v>82</v>
      </c>
    </row>
    <row r="53" spans="1:13" ht="24.75" customHeight="1" x14ac:dyDescent="0.2">
      <c r="A53" s="12" t="s">
        <v>152</v>
      </c>
      <c r="B53" s="13" t="s">
        <v>133</v>
      </c>
      <c r="C53" s="8" t="s">
        <v>19</v>
      </c>
      <c r="D53" s="9">
        <v>5</v>
      </c>
      <c r="E53" s="10">
        <v>214.82</v>
      </c>
      <c r="F53" s="11">
        <f>E53*D53</f>
        <v>1074.0999999999999</v>
      </c>
      <c r="G53" s="11">
        <f>ROUND(E53*(1+'BDI CONVENCIONAL SEM DESONER.'!$C$32),2)</f>
        <v>263.54000000000002</v>
      </c>
      <c r="H53" s="11">
        <f t="shared" si="10"/>
        <v>1317.7</v>
      </c>
      <c r="I53" s="37" t="s">
        <v>83</v>
      </c>
    </row>
    <row r="54" spans="1:13" ht="6" customHeight="1" x14ac:dyDescent="0.2">
      <c r="A54" s="204"/>
      <c r="B54" s="204"/>
      <c r="C54" s="204"/>
      <c r="D54" s="204"/>
      <c r="E54" s="204"/>
      <c r="F54" s="204"/>
      <c r="G54" s="204"/>
      <c r="H54" s="204"/>
      <c r="I54" s="204"/>
    </row>
    <row r="55" spans="1:13" ht="12" x14ac:dyDescent="0.2">
      <c r="A55" s="184" t="s">
        <v>30</v>
      </c>
      <c r="B55" s="185"/>
      <c r="C55" s="185"/>
      <c r="D55" s="185"/>
      <c r="E55" s="186"/>
      <c r="F55" s="192">
        <f>ROUND(SUM(F11:F53),2)</f>
        <v>133998.47</v>
      </c>
      <c r="G55" s="193"/>
      <c r="H55" s="193"/>
      <c r="I55" s="64"/>
    </row>
    <row r="56" spans="1:13" ht="6" customHeight="1" x14ac:dyDescent="0.2">
      <c r="A56" s="187"/>
      <c r="B56" s="188"/>
      <c r="C56" s="188"/>
      <c r="D56" s="188"/>
      <c r="E56" s="188"/>
      <c r="F56" s="188"/>
      <c r="G56" s="188"/>
      <c r="H56" s="188"/>
      <c r="I56" s="189"/>
    </row>
    <row r="57" spans="1:13" ht="12" x14ac:dyDescent="0.2">
      <c r="A57" s="65"/>
      <c r="B57" s="66"/>
      <c r="C57" s="66"/>
      <c r="D57" s="67" t="s">
        <v>29</v>
      </c>
      <c r="E57" s="68">
        <f>B6</f>
        <v>0.22678527360258505</v>
      </c>
      <c r="F57" s="192">
        <f>F59-F55</f>
        <v>30399.25999999998</v>
      </c>
      <c r="G57" s="193"/>
      <c r="H57" s="194"/>
      <c r="I57" s="64"/>
    </row>
    <row r="58" spans="1:13" ht="6" customHeight="1" x14ac:dyDescent="0.2">
      <c r="A58" s="187"/>
      <c r="B58" s="188"/>
      <c r="C58" s="188"/>
      <c r="D58" s="188"/>
      <c r="E58" s="188"/>
      <c r="F58" s="188"/>
      <c r="G58" s="188"/>
      <c r="H58" s="188"/>
      <c r="I58" s="189"/>
    </row>
    <row r="59" spans="1:13" ht="12" x14ac:dyDescent="0.2">
      <c r="A59" s="203" t="s">
        <v>28</v>
      </c>
      <c r="B59" s="203"/>
      <c r="C59" s="203"/>
      <c r="D59" s="203"/>
      <c r="E59" s="203"/>
      <c r="F59" s="192">
        <f>SUM(H11,H26,H41,H48)</f>
        <v>164397.72999999998</v>
      </c>
      <c r="G59" s="194"/>
      <c r="H59" s="194"/>
      <c r="I59" s="69"/>
    </row>
    <row r="61" spans="1:13" x14ac:dyDescent="0.2">
      <c r="I61" s="2"/>
    </row>
  </sheetData>
  <mergeCells count="27">
    <mergeCell ref="F59:H59"/>
    <mergeCell ref="H8:H9"/>
    <mergeCell ref="A5:E5"/>
    <mergeCell ref="F55:H55"/>
    <mergeCell ref="B8:B9"/>
    <mergeCell ref="A59:E59"/>
    <mergeCell ref="A54:I54"/>
    <mergeCell ref="A8:A9"/>
    <mergeCell ref="C8:C9"/>
    <mergeCell ref="E8:E9"/>
    <mergeCell ref="F8:F9"/>
    <mergeCell ref="I8:I9"/>
    <mergeCell ref="D8:D9"/>
    <mergeCell ref="G8:G9"/>
    <mergeCell ref="F11:G11"/>
    <mergeCell ref="F26:G26"/>
    <mergeCell ref="A1:I1"/>
    <mergeCell ref="A55:E55"/>
    <mergeCell ref="A56:I56"/>
    <mergeCell ref="A58:I58"/>
    <mergeCell ref="A4:C4"/>
    <mergeCell ref="F57:H57"/>
    <mergeCell ref="B41:E41"/>
    <mergeCell ref="A2:I2"/>
    <mergeCell ref="A3:I3"/>
    <mergeCell ref="F41:G41"/>
    <mergeCell ref="F48:G48"/>
  </mergeCells>
  <pageMargins left="0.511811024" right="0.511811024" top="0.78740157499999996" bottom="0.78740157499999996" header="0.31496062000000002" footer="0.31496062000000002"/>
  <pageSetup paperSize="9" scale="77" fitToHeight="0" orientation="portrait" r:id="rId1"/>
  <rowBreaks count="1" manualBreakCount="1">
    <brk id="30" max="7" man="1"/>
  </rowBreaks>
  <colBreaks count="1" manualBreakCount="1">
    <brk id="9"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pageSetUpPr fitToPage="1"/>
  </sheetPr>
  <dimension ref="A1:Y40"/>
  <sheetViews>
    <sheetView view="pageBreakPreview" zoomScaleNormal="100" zoomScaleSheetLayoutView="100" workbookViewId="0">
      <selection activeCell="C32" sqref="C32"/>
    </sheetView>
  </sheetViews>
  <sheetFormatPr defaultRowHeight="15" x14ac:dyDescent="0.25"/>
  <cols>
    <col min="1" max="1" width="11.42578125" style="18" customWidth="1"/>
    <col min="2" max="2" width="10.140625" style="18" customWidth="1"/>
    <col min="3" max="3" width="27.5703125" style="18" customWidth="1"/>
    <col min="4" max="4" width="12.5703125" style="18" customWidth="1"/>
    <col min="5" max="5" width="12.140625" style="18" customWidth="1"/>
    <col min="6" max="6" width="13.5703125" style="18" customWidth="1"/>
    <col min="7" max="12" width="8.7109375" style="18" customWidth="1"/>
    <col min="13" max="13" width="10.28515625" style="18" customWidth="1"/>
    <col min="14" max="14" width="6.140625" style="18" customWidth="1"/>
    <col min="15" max="15" width="7.28515625" style="18" customWidth="1"/>
    <col min="16" max="16" width="8.7109375" style="18" customWidth="1"/>
    <col min="17" max="20" width="12.7109375" style="19" customWidth="1"/>
    <col min="21" max="22" width="10.7109375" style="19" customWidth="1"/>
    <col min="23" max="256" width="9.140625" style="19"/>
    <col min="257" max="257" width="11.42578125" style="19" customWidth="1"/>
    <col min="258" max="258" width="10.140625" style="19" customWidth="1"/>
    <col min="259" max="259" width="17.42578125" style="19" customWidth="1"/>
    <col min="260" max="260" width="12.5703125" style="19" customWidth="1"/>
    <col min="261" max="261" width="12.140625" style="19" customWidth="1"/>
    <col min="262" max="262" width="13.5703125" style="19" customWidth="1"/>
    <col min="263" max="268" width="8.7109375" style="19" customWidth="1"/>
    <col min="269" max="269" width="10.28515625" style="19" customWidth="1"/>
    <col min="270" max="270" width="6.140625" style="19" customWidth="1"/>
    <col min="271" max="271" width="7.28515625" style="19" customWidth="1"/>
    <col min="272" max="272" width="8.7109375" style="19" customWidth="1"/>
    <col min="273" max="276" width="12.7109375" style="19" customWidth="1"/>
    <col min="277" max="278" width="10.7109375" style="19" customWidth="1"/>
    <col min="279" max="512" width="9.140625" style="19"/>
    <col min="513" max="513" width="11.42578125" style="19" customWidth="1"/>
    <col min="514" max="514" width="10.140625" style="19" customWidth="1"/>
    <col min="515" max="515" width="17.42578125" style="19" customWidth="1"/>
    <col min="516" max="516" width="12.5703125" style="19" customWidth="1"/>
    <col min="517" max="517" width="12.140625" style="19" customWidth="1"/>
    <col min="518" max="518" width="13.5703125" style="19" customWidth="1"/>
    <col min="519" max="524" width="8.7109375" style="19" customWidth="1"/>
    <col min="525" max="525" width="10.28515625" style="19" customWidth="1"/>
    <col min="526" max="526" width="6.140625" style="19" customWidth="1"/>
    <col min="527" max="527" width="7.28515625" style="19" customWidth="1"/>
    <col min="528" max="528" width="8.7109375" style="19" customWidth="1"/>
    <col min="529" max="532" width="12.7109375" style="19" customWidth="1"/>
    <col min="533" max="534" width="10.7109375" style="19" customWidth="1"/>
    <col min="535" max="768" width="9.140625" style="19"/>
    <col min="769" max="769" width="11.42578125" style="19" customWidth="1"/>
    <col min="770" max="770" width="10.140625" style="19" customWidth="1"/>
    <col min="771" max="771" width="17.42578125" style="19" customWidth="1"/>
    <col min="772" max="772" width="12.5703125" style="19" customWidth="1"/>
    <col min="773" max="773" width="12.140625" style="19" customWidth="1"/>
    <col min="774" max="774" width="13.5703125" style="19" customWidth="1"/>
    <col min="775" max="780" width="8.7109375" style="19" customWidth="1"/>
    <col min="781" max="781" width="10.28515625" style="19" customWidth="1"/>
    <col min="782" max="782" width="6.140625" style="19" customWidth="1"/>
    <col min="783" max="783" width="7.28515625" style="19" customWidth="1"/>
    <col min="784" max="784" width="8.7109375" style="19" customWidth="1"/>
    <col min="785" max="788" width="12.7109375" style="19" customWidth="1"/>
    <col min="789" max="790" width="10.7109375" style="19" customWidth="1"/>
    <col min="791" max="1024" width="9.140625" style="19"/>
    <col min="1025" max="1025" width="11.42578125" style="19" customWidth="1"/>
    <col min="1026" max="1026" width="10.140625" style="19" customWidth="1"/>
    <col min="1027" max="1027" width="17.42578125" style="19" customWidth="1"/>
    <col min="1028" max="1028" width="12.5703125" style="19" customWidth="1"/>
    <col min="1029" max="1029" width="12.140625" style="19" customWidth="1"/>
    <col min="1030" max="1030" width="13.5703125" style="19" customWidth="1"/>
    <col min="1031" max="1036" width="8.7109375" style="19" customWidth="1"/>
    <col min="1037" max="1037" width="10.28515625" style="19" customWidth="1"/>
    <col min="1038" max="1038" width="6.140625" style="19" customWidth="1"/>
    <col min="1039" max="1039" width="7.28515625" style="19" customWidth="1"/>
    <col min="1040" max="1040" width="8.7109375" style="19" customWidth="1"/>
    <col min="1041" max="1044" width="12.7109375" style="19" customWidth="1"/>
    <col min="1045" max="1046" width="10.7109375" style="19" customWidth="1"/>
    <col min="1047" max="1280" width="9.140625" style="19"/>
    <col min="1281" max="1281" width="11.42578125" style="19" customWidth="1"/>
    <col min="1282" max="1282" width="10.140625" style="19" customWidth="1"/>
    <col min="1283" max="1283" width="17.42578125" style="19" customWidth="1"/>
    <col min="1284" max="1284" width="12.5703125" style="19" customWidth="1"/>
    <col min="1285" max="1285" width="12.140625" style="19" customWidth="1"/>
    <col min="1286" max="1286" width="13.5703125" style="19" customWidth="1"/>
    <col min="1287" max="1292" width="8.7109375" style="19" customWidth="1"/>
    <col min="1293" max="1293" width="10.28515625" style="19" customWidth="1"/>
    <col min="1294" max="1294" width="6.140625" style="19" customWidth="1"/>
    <col min="1295" max="1295" width="7.28515625" style="19" customWidth="1"/>
    <col min="1296" max="1296" width="8.7109375" style="19" customWidth="1"/>
    <col min="1297" max="1300" width="12.7109375" style="19" customWidth="1"/>
    <col min="1301" max="1302" width="10.7109375" style="19" customWidth="1"/>
    <col min="1303" max="1536" width="9.140625" style="19"/>
    <col min="1537" max="1537" width="11.42578125" style="19" customWidth="1"/>
    <col min="1538" max="1538" width="10.140625" style="19" customWidth="1"/>
    <col min="1539" max="1539" width="17.42578125" style="19" customWidth="1"/>
    <col min="1540" max="1540" width="12.5703125" style="19" customWidth="1"/>
    <col min="1541" max="1541" width="12.140625" style="19" customWidth="1"/>
    <col min="1542" max="1542" width="13.5703125" style="19" customWidth="1"/>
    <col min="1543" max="1548" width="8.7109375" style="19" customWidth="1"/>
    <col min="1549" max="1549" width="10.28515625" style="19" customWidth="1"/>
    <col min="1550" max="1550" width="6.140625" style="19" customWidth="1"/>
    <col min="1551" max="1551" width="7.28515625" style="19" customWidth="1"/>
    <col min="1552" max="1552" width="8.7109375" style="19" customWidth="1"/>
    <col min="1553" max="1556" width="12.7109375" style="19" customWidth="1"/>
    <col min="1557" max="1558" width="10.7109375" style="19" customWidth="1"/>
    <col min="1559" max="1792" width="9.140625" style="19"/>
    <col min="1793" max="1793" width="11.42578125" style="19" customWidth="1"/>
    <col min="1794" max="1794" width="10.140625" style="19" customWidth="1"/>
    <col min="1795" max="1795" width="17.42578125" style="19" customWidth="1"/>
    <col min="1796" max="1796" width="12.5703125" style="19" customWidth="1"/>
    <col min="1797" max="1797" width="12.140625" style="19" customWidth="1"/>
    <col min="1798" max="1798" width="13.5703125" style="19" customWidth="1"/>
    <col min="1799" max="1804" width="8.7109375" style="19" customWidth="1"/>
    <col min="1805" max="1805" width="10.28515625" style="19" customWidth="1"/>
    <col min="1806" max="1806" width="6.140625" style="19" customWidth="1"/>
    <col min="1807" max="1807" width="7.28515625" style="19" customWidth="1"/>
    <col min="1808" max="1808" width="8.7109375" style="19" customWidth="1"/>
    <col min="1809" max="1812" width="12.7109375" style="19" customWidth="1"/>
    <col min="1813" max="1814" width="10.7109375" style="19" customWidth="1"/>
    <col min="1815" max="2048" width="9.140625" style="19"/>
    <col min="2049" max="2049" width="11.42578125" style="19" customWidth="1"/>
    <col min="2050" max="2050" width="10.140625" style="19" customWidth="1"/>
    <col min="2051" max="2051" width="17.42578125" style="19" customWidth="1"/>
    <col min="2052" max="2052" width="12.5703125" style="19" customWidth="1"/>
    <col min="2053" max="2053" width="12.140625" style="19" customWidth="1"/>
    <col min="2054" max="2054" width="13.5703125" style="19" customWidth="1"/>
    <col min="2055" max="2060" width="8.7109375" style="19" customWidth="1"/>
    <col min="2061" max="2061" width="10.28515625" style="19" customWidth="1"/>
    <col min="2062" max="2062" width="6.140625" style="19" customWidth="1"/>
    <col min="2063" max="2063" width="7.28515625" style="19" customWidth="1"/>
    <col min="2064" max="2064" width="8.7109375" style="19" customWidth="1"/>
    <col min="2065" max="2068" width="12.7109375" style="19" customWidth="1"/>
    <col min="2069" max="2070" width="10.7109375" style="19" customWidth="1"/>
    <col min="2071" max="2304" width="9.140625" style="19"/>
    <col min="2305" max="2305" width="11.42578125" style="19" customWidth="1"/>
    <col min="2306" max="2306" width="10.140625" style="19" customWidth="1"/>
    <col min="2307" max="2307" width="17.42578125" style="19" customWidth="1"/>
    <col min="2308" max="2308" width="12.5703125" style="19" customWidth="1"/>
    <col min="2309" max="2309" width="12.140625" style="19" customWidth="1"/>
    <col min="2310" max="2310" width="13.5703125" style="19" customWidth="1"/>
    <col min="2311" max="2316" width="8.7109375" style="19" customWidth="1"/>
    <col min="2317" max="2317" width="10.28515625" style="19" customWidth="1"/>
    <col min="2318" max="2318" width="6.140625" style="19" customWidth="1"/>
    <col min="2319" max="2319" width="7.28515625" style="19" customWidth="1"/>
    <col min="2320" max="2320" width="8.7109375" style="19" customWidth="1"/>
    <col min="2321" max="2324" width="12.7109375" style="19" customWidth="1"/>
    <col min="2325" max="2326" width="10.7109375" style="19" customWidth="1"/>
    <col min="2327" max="2560" width="9.140625" style="19"/>
    <col min="2561" max="2561" width="11.42578125" style="19" customWidth="1"/>
    <col min="2562" max="2562" width="10.140625" style="19" customWidth="1"/>
    <col min="2563" max="2563" width="17.42578125" style="19" customWidth="1"/>
    <col min="2564" max="2564" width="12.5703125" style="19" customWidth="1"/>
    <col min="2565" max="2565" width="12.140625" style="19" customWidth="1"/>
    <col min="2566" max="2566" width="13.5703125" style="19" customWidth="1"/>
    <col min="2567" max="2572" width="8.7109375" style="19" customWidth="1"/>
    <col min="2573" max="2573" width="10.28515625" style="19" customWidth="1"/>
    <col min="2574" max="2574" width="6.140625" style="19" customWidth="1"/>
    <col min="2575" max="2575" width="7.28515625" style="19" customWidth="1"/>
    <col min="2576" max="2576" width="8.7109375" style="19" customWidth="1"/>
    <col min="2577" max="2580" width="12.7109375" style="19" customWidth="1"/>
    <col min="2581" max="2582" width="10.7109375" style="19" customWidth="1"/>
    <col min="2583" max="2816" width="9.140625" style="19"/>
    <col min="2817" max="2817" width="11.42578125" style="19" customWidth="1"/>
    <col min="2818" max="2818" width="10.140625" style="19" customWidth="1"/>
    <col min="2819" max="2819" width="17.42578125" style="19" customWidth="1"/>
    <col min="2820" max="2820" width="12.5703125" style="19" customWidth="1"/>
    <col min="2821" max="2821" width="12.140625" style="19" customWidth="1"/>
    <col min="2822" max="2822" width="13.5703125" style="19" customWidth="1"/>
    <col min="2823" max="2828" width="8.7109375" style="19" customWidth="1"/>
    <col min="2829" max="2829" width="10.28515625" style="19" customWidth="1"/>
    <col min="2830" max="2830" width="6.140625" style="19" customWidth="1"/>
    <col min="2831" max="2831" width="7.28515625" style="19" customWidth="1"/>
    <col min="2832" max="2832" width="8.7109375" style="19" customWidth="1"/>
    <col min="2833" max="2836" width="12.7109375" style="19" customWidth="1"/>
    <col min="2837" max="2838" width="10.7109375" style="19" customWidth="1"/>
    <col min="2839" max="3072" width="9.140625" style="19"/>
    <col min="3073" max="3073" width="11.42578125" style="19" customWidth="1"/>
    <col min="3074" max="3074" width="10.140625" style="19" customWidth="1"/>
    <col min="3075" max="3075" width="17.42578125" style="19" customWidth="1"/>
    <col min="3076" max="3076" width="12.5703125" style="19" customWidth="1"/>
    <col min="3077" max="3077" width="12.140625" style="19" customWidth="1"/>
    <col min="3078" max="3078" width="13.5703125" style="19" customWidth="1"/>
    <col min="3079" max="3084" width="8.7109375" style="19" customWidth="1"/>
    <col min="3085" max="3085" width="10.28515625" style="19" customWidth="1"/>
    <col min="3086" max="3086" width="6.140625" style="19" customWidth="1"/>
    <col min="3087" max="3087" width="7.28515625" style="19" customWidth="1"/>
    <col min="3088" max="3088" width="8.7109375" style="19" customWidth="1"/>
    <col min="3089" max="3092" width="12.7109375" style="19" customWidth="1"/>
    <col min="3093" max="3094" width="10.7109375" style="19" customWidth="1"/>
    <col min="3095" max="3328" width="9.140625" style="19"/>
    <col min="3329" max="3329" width="11.42578125" style="19" customWidth="1"/>
    <col min="3330" max="3330" width="10.140625" style="19" customWidth="1"/>
    <col min="3331" max="3331" width="17.42578125" style="19" customWidth="1"/>
    <col min="3332" max="3332" width="12.5703125" style="19" customWidth="1"/>
    <col min="3333" max="3333" width="12.140625" style="19" customWidth="1"/>
    <col min="3334" max="3334" width="13.5703125" style="19" customWidth="1"/>
    <col min="3335" max="3340" width="8.7109375" style="19" customWidth="1"/>
    <col min="3341" max="3341" width="10.28515625" style="19" customWidth="1"/>
    <col min="3342" max="3342" width="6.140625" style="19" customWidth="1"/>
    <col min="3343" max="3343" width="7.28515625" style="19" customWidth="1"/>
    <col min="3344" max="3344" width="8.7109375" style="19" customWidth="1"/>
    <col min="3345" max="3348" width="12.7109375" style="19" customWidth="1"/>
    <col min="3349" max="3350" width="10.7109375" style="19" customWidth="1"/>
    <col min="3351" max="3584" width="9.140625" style="19"/>
    <col min="3585" max="3585" width="11.42578125" style="19" customWidth="1"/>
    <col min="3586" max="3586" width="10.140625" style="19" customWidth="1"/>
    <col min="3587" max="3587" width="17.42578125" style="19" customWidth="1"/>
    <col min="3588" max="3588" width="12.5703125" style="19" customWidth="1"/>
    <col min="3589" max="3589" width="12.140625" style="19" customWidth="1"/>
    <col min="3590" max="3590" width="13.5703125" style="19" customWidth="1"/>
    <col min="3591" max="3596" width="8.7109375" style="19" customWidth="1"/>
    <col min="3597" max="3597" width="10.28515625" style="19" customWidth="1"/>
    <col min="3598" max="3598" width="6.140625" style="19" customWidth="1"/>
    <col min="3599" max="3599" width="7.28515625" style="19" customWidth="1"/>
    <col min="3600" max="3600" width="8.7109375" style="19" customWidth="1"/>
    <col min="3601" max="3604" width="12.7109375" style="19" customWidth="1"/>
    <col min="3605" max="3606" width="10.7109375" style="19" customWidth="1"/>
    <col min="3607" max="3840" width="9.140625" style="19"/>
    <col min="3841" max="3841" width="11.42578125" style="19" customWidth="1"/>
    <col min="3842" max="3842" width="10.140625" style="19" customWidth="1"/>
    <col min="3843" max="3843" width="17.42578125" style="19" customWidth="1"/>
    <col min="3844" max="3844" width="12.5703125" style="19" customWidth="1"/>
    <col min="3845" max="3845" width="12.140625" style="19" customWidth="1"/>
    <col min="3846" max="3846" width="13.5703125" style="19" customWidth="1"/>
    <col min="3847" max="3852" width="8.7109375" style="19" customWidth="1"/>
    <col min="3853" max="3853" width="10.28515625" style="19" customWidth="1"/>
    <col min="3854" max="3854" width="6.140625" style="19" customWidth="1"/>
    <col min="3855" max="3855" width="7.28515625" style="19" customWidth="1"/>
    <col min="3856" max="3856" width="8.7109375" style="19" customWidth="1"/>
    <col min="3857" max="3860" width="12.7109375" style="19" customWidth="1"/>
    <col min="3861" max="3862" width="10.7109375" style="19" customWidth="1"/>
    <col min="3863" max="4096" width="9.140625" style="19"/>
    <col min="4097" max="4097" width="11.42578125" style="19" customWidth="1"/>
    <col min="4098" max="4098" width="10.140625" style="19" customWidth="1"/>
    <col min="4099" max="4099" width="17.42578125" style="19" customWidth="1"/>
    <col min="4100" max="4100" width="12.5703125" style="19" customWidth="1"/>
    <col min="4101" max="4101" width="12.140625" style="19" customWidth="1"/>
    <col min="4102" max="4102" width="13.5703125" style="19" customWidth="1"/>
    <col min="4103" max="4108" width="8.7109375" style="19" customWidth="1"/>
    <col min="4109" max="4109" width="10.28515625" style="19" customWidth="1"/>
    <col min="4110" max="4110" width="6.140625" style="19" customWidth="1"/>
    <col min="4111" max="4111" width="7.28515625" style="19" customWidth="1"/>
    <col min="4112" max="4112" width="8.7109375" style="19" customWidth="1"/>
    <col min="4113" max="4116" width="12.7109375" style="19" customWidth="1"/>
    <col min="4117" max="4118" width="10.7109375" style="19" customWidth="1"/>
    <col min="4119" max="4352" width="9.140625" style="19"/>
    <col min="4353" max="4353" width="11.42578125" style="19" customWidth="1"/>
    <col min="4354" max="4354" width="10.140625" style="19" customWidth="1"/>
    <col min="4355" max="4355" width="17.42578125" style="19" customWidth="1"/>
    <col min="4356" max="4356" width="12.5703125" style="19" customWidth="1"/>
    <col min="4357" max="4357" width="12.140625" style="19" customWidth="1"/>
    <col min="4358" max="4358" width="13.5703125" style="19" customWidth="1"/>
    <col min="4359" max="4364" width="8.7109375" style="19" customWidth="1"/>
    <col min="4365" max="4365" width="10.28515625" style="19" customWidth="1"/>
    <col min="4366" max="4366" width="6.140625" style="19" customWidth="1"/>
    <col min="4367" max="4367" width="7.28515625" style="19" customWidth="1"/>
    <col min="4368" max="4368" width="8.7109375" style="19" customWidth="1"/>
    <col min="4369" max="4372" width="12.7109375" style="19" customWidth="1"/>
    <col min="4373" max="4374" width="10.7109375" style="19" customWidth="1"/>
    <col min="4375" max="4608" width="9.140625" style="19"/>
    <col min="4609" max="4609" width="11.42578125" style="19" customWidth="1"/>
    <col min="4610" max="4610" width="10.140625" style="19" customWidth="1"/>
    <col min="4611" max="4611" width="17.42578125" style="19" customWidth="1"/>
    <col min="4612" max="4612" width="12.5703125" style="19" customWidth="1"/>
    <col min="4613" max="4613" width="12.140625" style="19" customWidth="1"/>
    <col min="4614" max="4614" width="13.5703125" style="19" customWidth="1"/>
    <col min="4615" max="4620" width="8.7109375" style="19" customWidth="1"/>
    <col min="4621" max="4621" width="10.28515625" style="19" customWidth="1"/>
    <col min="4622" max="4622" width="6.140625" style="19" customWidth="1"/>
    <col min="4623" max="4623" width="7.28515625" style="19" customWidth="1"/>
    <col min="4624" max="4624" width="8.7109375" style="19" customWidth="1"/>
    <col min="4625" max="4628" width="12.7109375" style="19" customWidth="1"/>
    <col min="4629" max="4630" width="10.7109375" style="19" customWidth="1"/>
    <col min="4631" max="4864" width="9.140625" style="19"/>
    <col min="4865" max="4865" width="11.42578125" style="19" customWidth="1"/>
    <col min="4866" max="4866" width="10.140625" style="19" customWidth="1"/>
    <col min="4867" max="4867" width="17.42578125" style="19" customWidth="1"/>
    <col min="4868" max="4868" width="12.5703125" style="19" customWidth="1"/>
    <col min="4869" max="4869" width="12.140625" style="19" customWidth="1"/>
    <col min="4870" max="4870" width="13.5703125" style="19" customWidth="1"/>
    <col min="4871" max="4876" width="8.7109375" style="19" customWidth="1"/>
    <col min="4877" max="4877" width="10.28515625" style="19" customWidth="1"/>
    <col min="4878" max="4878" width="6.140625" style="19" customWidth="1"/>
    <col min="4879" max="4879" width="7.28515625" style="19" customWidth="1"/>
    <col min="4880" max="4880" width="8.7109375" style="19" customWidth="1"/>
    <col min="4881" max="4884" width="12.7109375" style="19" customWidth="1"/>
    <col min="4885" max="4886" width="10.7109375" style="19" customWidth="1"/>
    <col min="4887" max="5120" width="9.140625" style="19"/>
    <col min="5121" max="5121" width="11.42578125" style="19" customWidth="1"/>
    <col min="5122" max="5122" width="10.140625" style="19" customWidth="1"/>
    <col min="5123" max="5123" width="17.42578125" style="19" customWidth="1"/>
    <col min="5124" max="5124" width="12.5703125" style="19" customWidth="1"/>
    <col min="5125" max="5125" width="12.140625" style="19" customWidth="1"/>
    <col min="5126" max="5126" width="13.5703125" style="19" customWidth="1"/>
    <col min="5127" max="5132" width="8.7109375" style="19" customWidth="1"/>
    <col min="5133" max="5133" width="10.28515625" style="19" customWidth="1"/>
    <col min="5134" max="5134" width="6.140625" style="19" customWidth="1"/>
    <col min="5135" max="5135" width="7.28515625" style="19" customWidth="1"/>
    <col min="5136" max="5136" width="8.7109375" style="19" customWidth="1"/>
    <col min="5137" max="5140" width="12.7109375" style="19" customWidth="1"/>
    <col min="5141" max="5142" width="10.7109375" style="19" customWidth="1"/>
    <col min="5143" max="5376" width="9.140625" style="19"/>
    <col min="5377" max="5377" width="11.42578125" style="19" customWidth="1"/>
    <col min="5378" max="5378" width="10.140625" style="19" customWidth="1"/>
    <col min="5379" max="5379" width="17.42578125" style="19" customWidth="1"/>
    <col min="5380" max="5380" width="12.5703125" style="19" customWidth="1"/>
    <col min="5381" max="5381" width="12.140625" style="19" customWidth="1"/>
    <col min="5382" max="5382" width="13.5703125" style="19" customWidth="1"/>
    <col min="5383" max="5388" width="8.7109375" style="19" customWidth="1"/>
    <col min="5389" max="5389" width="10.28515625" style="19" customWidth="1"/>
    <col min="5390" max="5390" width="6.140625" style="19" customWidth="1"/>
    <col min="5391" max="5391" width="7.28515625" style="19" customWidth="1"/>
    <col min="5392" max="5392" width="8.7109375" style="19" customWidth="1"/>
    <col min="5393" max="5396" width="12.7109375" style="19" customWidth="1"/>
    <col min="5397" max="5398" width="10.7109375" style="19" customWidth="1"/>
    <col min="5399" max="5632" width="9.140625" style="19"/>
    <col min="5633" max="5633" width="11.42578125" style="19" customWidth="1"/>
    <col min="5634" max="5634" width="10.140625" style="19" customWidth="1"/>
    <col min="5635" max="5635" width="17.42578125" style="19" customWidth="1"/>
    <col min="5636" max="5636" width="12.5703125" style="19" customWidth="1"/>
    <col min="5637" max="5637" width="12.140625" style="19" customWidth="1"/>
    <col min="5638" max="5638" width="13.5703125" style="19" customWidth="1"/>
    <col min="5639" max="5644" width="8.7109375" style="19" customWidth="1"/>
    <col min="5645" max="5645" width="10.28515625" style="19" customWidth="1"/>
    <col min="5646" max="5646" width="6.140625" style="19" customWidth="1"/>
    <col min="5647" max="5647" width="7.28515625" style="19" customWidth="1"/>
    <col min="5648" max="5648" width="8.7109375" style="19" customWidth="1"/>
    <col min="5649" max="5652" width="12.7109375" style="19" customWidth="1"/>
    <col min="5653" max="5654" width="10.7109375" style="19" customWidth="1"/>
    <col min="5655" max="5888" width="9.140625" style="19"/>
    <col min="5889" max="5889" width="11.42578125" style="19" customWidth="1"/>
    <col min="5890" max="5890" width="10.140625" style="19" customWidth="1"/>
    <col min="5891" max="5891" width="17.42578125" style="19" customWidth="1"/>
    <col min="5892" max="5892" width="12.5703125" style="19" customWidth="1"/>
    <col min="5893" max="5893" width="12.140625" style="19" customWidth="1"/>
    <col min="5894" max="5894" width="13.5703125" style="19" customWidth="1"/>
    <col min="5895" max="5900" width="8.7109375" style="19" customWidth="1"/>
    <col min="5901" max="5901" width="10.28515625" style="19" customWidth="1"/>
    <col min="5902" max="5902" width="6.140625" style="19" customWidth="1"/>
    <col min="5903" max="5903" width="7.28515625" style="19" customWidth="1"/>
    <col min="5904" max="5904" width="8.7109375" style="19" customWidth="1"/>
    <col min="5905" max="5908" width="12.7109375" style="19" customWidth="1"/>
    <col min="5909" max="5910" width="10.7109375" style="19" customWidth="1"/>
    <col min="5911" max="6144" width="9.140625" style="19"/>
    <col min="6145" max="6145" width="11.42578125" style="19" customWidth="1"/>
    <col min="6146" max="6146" width="10.140625" style="19" customWidth="1"/>
    <col min="6147" max="6147" width="17.42578125" style="19" customWidth="1"/>
    <col min="6148" max="6148" width="12.5703125" style="19" customWidth="1"/>
    <col min="6149" max="6149" width="12.140625" style="19" customWidth="1"/>
    <col min="6150" max="6150" width="13.5703125" style="19" customWidth="1"/>
    <col min="6151" max="6156" width="8.7109375" style="19" customWidth="1"/>
    <col min="6157" max="6157" width="10.28515625" style="19" customWidth="1"/>
    <col min="6158" max="6158" width="6.140625" style="19" customWidth="1"/>
    <col min="6159" max="6159" width="7.28515625" style="19" customWidth="1"/>
    <col min="6160" max="6160" width="8.7109375" style="19" customWidth="1"/>
    <col min="6161" max="6164" width="12.7109375" style="19" customWidth="1"/>
    <col min="6165" max="6166" width="10.7109375" style="19" customWidth="1"/>
    <col min="6167" max="6400" width="9.140625" style="19"/>
    <col min="6401" max="6401" width="11.42578125" style="19" customWidth="1"/>
    <col min="6402" max="6402" width="10.140625" style="19" customWidth="1"/>
    <col min="6403" max="6403" width="17.42578125" style="19" customWidth="1"/>
    <col min="6404" max="6404" width="12.5703125" style="19" customWidth="1"/>
    <col min="6405" max="6405" width="12.140625" style="19" customWidth="1"/>
    <col min="6406" max="6406" width="13.5703125" style="19" customWidth="1"/>
    <col min="6407" max="6412" width="8.7109375" style="19" customWidth="1"/>
    <col min="6413" max="6413" width="10.28515625" style="19" customWidth="1"/>
    <col min="6414" max="6414" width="6.140625" style="19" customWidth="1"/>
    <col min="6415" max="6415" width="7.28515625" style="19" customWidth="1"/>
    <col min="6416" max="6416" width="8.7109375" style="19" customWidth="1"/>
    <col min="6417" max="6420" width="12.7109375" style="19" customWidth="1"/>
    <col min="6421" max="6422" width="10.7109375" style="19" customWidth="1"/>
    <col min="6423" max="6656" width="9.140625" style="19"/>
    <col min="6657" max="6657" width="11.42578125" style="19" customWidth="1"/>
    <col min="6658" max="6658" width="10.140625" style="19" customWidth="1"/>
    <col min="6659" max="6659" width="17.42578125" style="19" customWidth="1"/>
    <col min="6660" max="6660" width="12.5703125" style="19" customWidth="1"/>
    <col min="6661" max="6661" width="12.140625" style="19" customWidth="1"/>
    <col min="6662" max="6662" width="13.5703125" style="19" customWidth="1"/>
    <col min="6663" max="6668" width="8.7109375" style="19" customWidth="1"/>
    <col min="6669" max="6669" width="10.28515625" style="19" customWidth="1"/>
    <col min="6670" max="6670" width="6.140625" style="19" customWidth="1"/>
    <col min="6671" max="6671" width="7.28515625" style="19" customWidth="1"/>
    <col min="6672" max="6672" width="8.7109375" style="19" customWidth="1"/>
    <col min="6673" max="6676" width="12.7109375" style="19" customWidth="1"/>
    <col min="6677" max="6678" width="10.7109375" style="19" customWidth="1"/>
    <col min="6679" max="6912" width="9.140625" style="19"/>
    <col min="6913" max="6913" width="11.42578125" style="19" customWidth="1"/>
    <col min="6914" max="6914" width="10.140625" style="19" customWidth="1"/>
    <col min="6915" max="6915" width="17.42578125" style="19" customWidth="1"/>
    <col min="6916" max="6916" width="12.5703125" style="19" customWidth="1"/>
    <col min="6917" max="6917" width="12.140625" style="19" customWidth="1"/>
    <col min="6918" max="6918" width="13.5703125" style="19" customWidth="1"/>
    <col min="6919" max="6924" width="8.7109375" style="19" customWidth="1"/>
    <col min="6925" max="6925" width="10.28515625" style="19" customWidth="1"/>
    <col min="6926" max="6926" width="6.140625" style="19" customWidth="1"/>
    <col min="6927" max="6927" width="7.28515625" style="19" customWidth="1"/>
    <col min="6928" max="6928" width="8.7109375" style="19" customWidth="1"/>
    <col min="6929" max="6932" width="12.7109375" style="19" customWidth="1"/>
    <col min="6933" max="6934" width="10.7109375" style="19" customWidth="1"/>
    <col min="6935" max="7168" width="9.140625" style="19"/>
    <col min="7169" max="7169" width="11.42578125" style="19" customWidth="1"/>
    <col min="7170" max="7170" width="10.140625" style="19" customWidth="1"/>
    <col min="7171" max="7171" width="17.42578125" style="19" customWidth="1"/>
    <col min="7172" max="7172" width="12.5703125" style="19" customWidth="1"/>
    <col min="7173" max="7173" width="12.140625" style="19" customWidth="1"/>
    <col min="7174" max="7174" width="13.5703125" style="19" customWidth="1"/>
    <col min="7175" max="7180" width="8.7109375" style="19" customWidth="1"/>
    <col min="7181" max="7181" width="10.28515625" style="19" customWidth="1"/>
    <col min="7182" max="7182" width="6.140625" style="19" customWidth="1"/>
    <col min="7183" max="7183" width="7.28515625" style="19" customWidth="1"/>
    <col min="7184" max="7184" width="8.7109375" style="19" customWidth="1"/>
    <col min="7185" max="7188" width="12.7109375" style="19" customWidth="1"/>
    <col min="7189" max="7190" width="10.7109375" style="19" customWidth="1"/>
    <col min="7191" max="7424" width="9.140625" style="19"/>
    <col min="7425" max="7425" width="11.42578125" style="19" customWidth="1"/>
    <col min="7426" max="7426" width="10.140625" style="19" customWidth="1"/>
    <col min="7427" max="7427" width="17.42578125" style="19" customWidth="1"/>
    <col min="7428" max="7428" width="12.5703125" style="19" customWidth="1"/>
    <col min="7429" max="7429" width="12.140625" style="19" customWidth="1"/>
    <col min="7430" max="7430" width="13.5703125" style="19" customWidth="1"/>
    <col min="7431" max="7436" width="8.7109375" style="19" customWidth="1"/>
    <col min="7437" max="7437" width="10.28515625" style="19" customWidth="1"/>
    <col min="7438" max="7438" width="6.140625" style="19" customWidth="1"/>
    <col min="7439" max="7439" width="7.28515625" style="19" customWidth="1"/>
    <col min="7440" max="7440" width="8.7109375" style="19" customWidth="1"/>
    <col min="7441" max="7444" width="12.7109375" style="19" customWidth="1"/>
    <col min="7445" max="7446" width="10.7109375" style="19" customWidth="1"/>
    <col min="7447" max="7680" width="9.140625" style="19"/>
    <col min="7681" max="7681" width="11.42578125" style="19" customWidth="1"/>
    <col min="7682" max="7682" width="10.140625" style="19" customWidth="1"/>
    <col min="7683" max="7683" width="17.42578125" style="19" customWidth="1"/>
    <col min="7684" max="7684" width="12.5703125" style="19" customWidth="1"/>
    <col min="7685" max="7685" width="12.140625" style="19" customWidth="1"/>
    <col min="7686" max="7686" width="13.5703125" style="19" customWidth="1"/>
    <col min="7687" max="7692" width="8.7109375" style="19" customWidth="1"/>
    <col min="7693" max="7693" width="10.28515625" style="19" customWidth="1"/>
    <col min="7694" max="7694" width="6.140625" style="19" customWidth="1"/>
    <col min="7695" max="7695" width="7.28515625" style="19" customWidth="1"/>
    <col min="7696" max="7696" width="8.7109375" style="19" customWidth="1"/>
    <col min="7697" max="7700" width="12.7109375" style="19" customWidth="1"/>
    <col min="7701" max="7702" width="10.7109375" style="19" customWidth="1"/>
    <col min="7703" max="7936" width="9.140625" style="19"/>
    <col min="7937" max="7937" width="11.42578125" style="19" customWidth="1"/>
    <col min="7938" max="7938" width="10.140625" style="19" customWidth="1"/>
    <col min="7939" max="7939" width="17.42578125" style="19" customWidth="1"/>
    <col min="7940" max="7940" width="12.5703125" style="19" customWidth="1"/>
    <col min="7941" max="7941" width="12.140625" style="19" customWidth="1"/>
    <col min="7942" max="7942" width="13.5703125" style="19" customWidth="1"/>
    <col min="7943" max="7948" width="8.7109375" style="19" customWidth="1"/>
    <col min="7949" max="7949" width="10.28515625" style="19" customWidth="1"/>
    <col min="7950" max="7950" width="6.140625" style="19" customWidth="1"/>
    <col min="7951" max="7951" width="7.28515625" style="19" customWidth="1"/>
    <col min="7952" max="7952" width="8.7109375" style="19" customWidth="1"/>
    <col min="7953" max="7956" width="12.7109375" style="19" customWidth="1"/>
    <col min="7957" max="7958" width="10.7109375" style="19" customWidth="1"/>
    <col min="7959" max="8192" width="9.140625" style="19"/>
    <col min="8193" max="8193" width="11.42578125" style="19" customWidth="1"/>
    <col min="8194" max="8194" width="10.140625" style="19" customWidth="1"/>
    <col min="8195" max="8195" width="17.42578125" style="19" customWidth="1"/>
    <col min="8196" max="8196" width="12.5703125" style="19" customWidth="1"/>
    <col min="8197" max="8197" width="12.140625" style="19" customWidth="1"/>
    <col min="8198" max="8198" width="13.5703125" style="19" customWidth="1"/>
    <col min="8199" max="8204" width="8.7109375" style="19" customWidth="1"/>
    <col min="8205" max="8205" width="10.28515625" style="19" customWidth="1"/>
    <col min="8206" max="8206" width="6.140625" style="19" customWidth="1"/>
    <col min="8207" max="8207" width="7.28515625" style="19" customWidth="1"/>
    <col min="8208" max="8208" width="8.7109375" style="19" customWidth="1"/>
    <col min="8209" max="8212" width="12.7109375" style="19" customWidth="1"/>
    <col min="8213" max="8214" width="10.7109375" style="19" customWidth="1"/>
    <col min="8215" max="8448" width="9.140625" style="19"/>
    <col min="8449" max="8449" width="11.42578125" style="19" customWidth="1"/>
    <col min="8450" max="8450" width="10.140625" style="19" customWidth="1"/>
    <col min="8451" max="8451" width="17.42578125" style="19" customWidth="1"/>
    <col min="8452" max="8452" width="12.5703125" style="19" customWidth="1"/>
    <col min="8453" max="8453" width="12.140625" style="19" customWidth="1"/>
    <col min="8454" max="8454" width="13.5703125" style="19" customWidth="1"/>
    <col min="8455" max="8460" width="8.7109375" style="19" customWidth="1"/>
    <col min="8461" max="8461" width="10.28515625" style="19" customWidth="1"/>
    <col min="8462" max="8462" width="6.140625" style="19" customWidth="1"/>
    <col min="8463" max="8463" width="7.28515625" style="19" customWidth="1"/>
    <col min="8464" max="8464" width="8.7109375" style="19" customWidth="1"/>
    <col min="8465" max="8468" width="12.7109375" style="19" customWidth="1"/>
    <col min="8469" max="8470" width="10.7109375" style="19" customWidth="1"/>
    <col min="8471" max="8704" width="9.140625" style="19"/>
    <col min="8705" max="8705" width="11.42578125" style="19" customWidth="1"/>
    <col min="8706" max="8706" width="10.140625" style="19" customWidth="1"/>
    <col min="8707" max="8707" width="17.42578125" style="19" customWidth="1"/>
    <col min="8708" max="8708" width="12.5703125" style="19" customWidth="1"/>
    <col min="8709" max="8709" width="12.140625" style="19" customWidth="1"/>
    <col min="8710" max="8710" width="13.5703125" style="19" customWidth="1"/>
    <col min="8711" max="8716" width="8.7109375" style="19" customWidth="1"/>
    <col min="8717" max="8717" width="10.28515625" style="19" customWidth="1"/>
    <col min="8718" max="8718" width="6.140625" style="19" customWidth="1"/>
    <col min="8719" max="8719" width="7.28515625" style="19" customWidth="1"/>
    <col min="8720" max="8720" width="8.7109375" style="19" customWidth="1"/>
    <col min="8721" max="8724" width="12.7109375" style="19" customWidth="1"/>
    <col min="8725" max="8726" width="10.7109375" style="19" customWidth="1"/>
    <col min="8727" max="8960" width="9.140625" style="19"/>
    <col min="8961" max="8961" width="11.42578125" style="19" customWidth="1"/>
    <col min="8962" max="8962" width="10.140625" style="19" customWidth="1"/>
    <col min="8963" max="8963" width="17.42578125" style="19" customWidth="1"/>
    <col min="8964" max="8964" width="12.5703125" style="19" customWidth="1"/>
    <col min="8965" max="8965" width="12.140625" style="19" customWidth="1"/>
    <col min="8966" max="8966" width="13.5703125" style="19" customWidth="1"/>
    <col min="8967" max="8972" width="8.7109375" style="19" customWidth="1"/>
    <col min="8973" max="8973" width="10.28515625" style="19" customWidth="1"/>
    <col min="8974" max="8974" width="6.140625" style="19" customWidth="1"/>
    <col min="8975" max="8975" width="7.28515625" style="19" customWidth="1"/>
    <col min="8976" max="8976" width="8.7109375" style="19" customWidth="1"/>
    <col min="8977" max="8980" width="12.7109375" style="19" customWidth="1"/>
    <col min="8981" max="8982" width="10.7109375" style="19" customWidth="1"/>
    <col min="8983" max="9216" width="9.140625" style="19"/>
    <col min="9217" max="9217" width="11.42578125" style="19" customWidth="1"/>
    <col min="9218" max="9218" width="10.140625" style="19" customWidth="1"/>
    <col min="9219" max="9219" width="17.42578125" style="19" customWidth="1"/>
    <col min="9220" max="9220" width="12.5703125" style="19" customWidth="1"/>
    <col min="9221" max="9221" width="12.140625" style="19" customWidth="1"/>
    <col min="9222" max="9222" width="13.5703125" style="19" customWidth="1"/>
    <col min="9223" max="9228" width="8.7109375" style="19" customWidth="1"/>
    <col min="9229" max="9229" width="10.28515625" style="19" customWidth="1"/>
    <col min="9230" max="9230" width="6.140625" style="19" customWidth="1"/>
    <col min="9231" max="9231" width="7.28515625" style="19" customWidth="1"/>
    <col min="9232" max="9232" width="8.7109375" style="19" customWidth="1"/>
    <col min="9233" max="9236" width="12.7109375" style="19" customWidth="1"/>
    <col min="9237" max="9238" width="10.7109375" style="19" customWidth="1"/>
    <col min="9239" max="9472" width="9.140625" style="19"/>
    <col min="9473" max="9473" width="11.42578125" style="19" customWidth="1"/>
    <col min="9474" max="9474" width="10.140625" style="19" customWidth="1"/>
    <col min="9475" max="9475" width="17.42578125" style="19" customWidth="1"/>
    <col min="9476" max="9476" width="12.5703125" style="19" customWidth="1"/>
    <col min="9477" max="9477" width="12.140625" style="19" customWidth="1"/>
    <col min="9478" max="9478" width="13.5703125" style="19" customWidth="1"/>
    <col min="9479" max="9484" width="8.7109375" style="19" customWidth="1"/>
    <col min="9485" max="9485" width="10.28515625" style="19" customWidth="1"/>
    <col min="9486" max="9486" width="6.140625" style="19" customWidth="1"/>
    <col min="9487" max="9487" width="7.28515625" style="19" customWidth="1"/>
    <col min="9488" max="9488" width="8.7109375" style="19" customWidth="1"/>
    <col min="9489" max="9492" width="12.7109375" style="19" customWidth="1"/>
    <col min="9493" max="9494" width="10.7109375" style="19" customWidth="1"/>
    <col min="9495" max="9728" width="9.140625" style="19"/>
    <col min="9729" max="9729" width="11.42578125" style="19" customWidth="1"/>
    <col min="9730" max="9730" width="10.140625" style="19" customWidth="1"/>
    <col min="9731" max="9731" width="17.42578125" style="19" customWidth="1"/>
    <col min="9732" max="9732" width="12.5703125" style="19" customWidth="1"/>
    <col min="9733" max="9733" width="12.140625" style="19" customWidth="1"/>
    <col min="9734" max="9734" width="13.5703125" style="19" customWidth="1"/>
    <col min="9735" max="9740" width="8.7109375" style="19" customWidth="1"/>
    <col min="9741" max="9741" width="10.28515625" style="19" customWidth="1"/>
    <col min="9742" max="9742" width="6.140625" style="19" customWidth="1"/>
    <col min="9743" max="9743" width="7.28515625" style="19" customWidth="1"/>
    <col min="9744" max="9744" width="8.7109375" style="19" customWidth="1"/>
    <col min="9745" max="9748" width="12.7109375" style="19" customWidth="1"/>
    <col min="9749" max="9750" width="10.7109375" style="19" customWidth="1"/>
    <col min="9751" max="9984" width="9.140625" style="19"/>
    <col min="9985" max="9985" width="11.42578125" style="19" customWidth="1"/>
    <col min="9986" max="9986" width="10.140625" style="19" customWidth="1"/>
    <col min="9987" max="9987" width="17.42578125" style="19" customWidth="1"/>
    <col min="9988" max="9988" width="12.5703125" style="19" customWidth="1"/>
    <col min="9989" max="9989" width="12.140625" style="19" customWidth="1"/>
    <col min="9990" max="9990" width="13.5703125" style="19" customWidth="1"/>
    <col min="9991" max="9996" width="8.7109375" style="19" customWidth="1"/>
    <col min="9997" max="9997" width="10.28515625" style="19" customWidth="1"/>
    <col min="9998" max="9998" width="6.140625" style="19" customWidth="1"/>
    <col min="9999" max="9999" width="7.28515625" style="19" customWidth="1"/>
    <col min="10000" max="10000" width="8.7109375" style="19" customWidth="1"/>
    <col min="10001" max="10004" width="12.7109375" style="19" customWidth="1"/>
    <col min="10005" max="10006" width="10.7109375" style="19" customWidth="1"/>
    <col min="10007" max="10240" width="9.140625" style="19"/>
    <col min="10241" max="10241" width="11.42578125" style="19" customWidth="1"/>
    <col min="10242" max="10242" width="10.140625" style="19" customWidth="1"/>
    <col min="10243" max="10243" width="17.42578125" style="19" customWidth="1"/>
    <col min="10244" max="10244" width="12.5703125" style="19" customWidth="1"/>
    <col min="10245" max="10245" width="12.140625" style="19" customWidth="1"/>
    <col min="10246" max="10246" width="13.5703125" style="19" customWidth="1"/>
    <col min="10247" max="10252" width="8.7109375" style="19" customWidth="1"/>
    <col min="10253" max="10253" width="10.28515625" style="19" customWidth="1"/>
    <col min="10254" max="10254" width="6.140625" style="19" customWidth="1"/>
    <col min="10255" max="10255" width="7.28515625" style="19" customWidth="1"/>
    <col min="10256" max="10256" width="8.7109375" style="19" customWidth="1"/>
    <col min="10257" max="10260" width="12.7109375" style="19" customWidth="1"/>
    <col min="10261" max="10262" width="10.7109375" style="19" customWidth="1"/>
    <col min="10263" max="10496" width="9.140625" style="19"/>
    <col min="10497" max="10497" width="11.42578125" style="19" customWidth="1"/>
    <col min="10498" max="10498" width="10.140625" style="19" customWidth="1"/>
    <col min="10499" max="10499" width="17.42578125" style="19" customWidth="1"/>
    <col min="10500" max="10500" width="12.5703125" style="19" customWidth="1"/>
    <col min="10501" max="10501" width="12.140625" style="19" customWidth="1"/>
    <col min="10502" max="10502" width="13.5703125" style="19" customWidth="1"/>
    <col min="10503" max="10508" width="8.7109375" style="19" customWidth="1"/>
    <col min="10509" max="10509" width="10.28515625" style="19" customWidth="1"/>
    <col min="10510" max="10510" width="6.140625" style="19" customWidth="1"/>
    <col min="10511" max="10511" width="7.28515625" style="19" customWidth="1"/>
    <col min="10512" max="10512" width="8.7109375" style="19" customWidth="1"/>
    <col min="10513" max="10516" width="12.7109375" style="19" customWidth="1"/>
    <col min="10517" max="10518" width="10.7109375" style="19" customWidth="1"/>
    <col min="10519" max="10752" width="9.140625" style="19"/>
    <col min="10753" max="10753" width="11.42578125" style="19" customWidth="1"/>
    <col min="10754" max="10754" width="10.140625" style="19" customWidth="1"/>
    <col min="10755" max="10755" width="17.42578125" style="19" customWidth="1"/>
    <col min="10756" max="10756" width="12.5703125" style="19" customWidth="1"/>
    <col min="10757" max="10757" width="12.140625" style="19" customWidth="1"/>
    <col min="10758" max="10758" width="13.5703125" style="19" customWidth="1"/>
    <col min="10759" max="10764" width="8.7109375" style="19" customWidth="1"/>
    <col min="10765" max="10765" width="10.28515625" style="19" customWidth="1"/>
    <col min="10766" max="10766" width="6.140625" style="19" customWidth="1"/>
    <col min="10767" max="10767" width="7.28515625" style="19" customWidth="1"/>
    <col min="10768" max="10768" width="8.7109375" style="19" customWidth="1"/>
    <col min="10769" max="10772" width="12.7109375" style="19" customWidth="1"/>
    <col min="10773" max="10774" width="10.7109375" style="19" customWidth="1"/>
    <col min="10775" max="11008" width="9.140625" style="19"/>
    <col min="11009" max="11009" width="11.42578125" style="19" customWidth="1"/>
    <col min="11010" max="11010" width="10.140625" style="19" customWidth="1"/>
    <col min="11011" max="11011" width="17.42578125" style="19" customWidth="1"/>
    <col min="11012" max="11012" width="12.5703125" style="19" customWidth="1"/>
    <col min="11013" max="11013" width="12.140625" style="19" customWidth="1"/>
    <col min="11014" max="11014" width="13.5703125" style="19" customWidth="1"/>
    <col min="11015" max="11020" width="8.7109375" style="19" customWidth="1"/>
    <col min="11021" max="11021" width="10.28515625" style="19" customWidth="1"/>
    <col min="11022" max="11022" width="6.140625" style="19" customWidth="1"/>
    <col min="11023" max="11023" width="7.28515625" style="19" customWidth="1"/>
    <col min="11024" max="11024" width="8.7109375" style="19" customWidth="1"/>
    <col min="11025" max="11028" width="12.7109375" style="19" customWidth="1"/>
    <col min="11029" max="11030" width="10.7109375" style="19" customWidth="1"/>
    <col min="11031" max="11264" width="9.140625" style="19"/>
    <col min="11265" max="11265" width="11.42578125" style="19" customWidth="1"/>
    <col min="11266" max="11266" width="10.140625" style="19" customWidth="1"/>
    <col min="11267" max="11267" width="17.42578125" style="19" customWidth="1"/>
    <col min="11268" max="11268" width="12.5703125" style="19" customWidth="1"/>
    <col min="11269" max="11269" width="12.140625" style="19" customWidth="1"/>
    <col min="11270" max="11270" width="13.5703125" style="19" customWidth="1"/>
    <col min="11271" max="11276" width="8.7109375" style="19" customWidth="1"/>
    <col min="11277" max="11277" width="10.28515625" style="19" customWidth="1"/>
    <col min="11278" max="11278" width="6.140625" style="19" customWidth="1"/>
    <col min="11279" max="11279" width="7.28515625" style="19" customWidth="1"/>
    <col min="11280" max="11280" width="8.7109375" style="19" customWidth="1"/>
    <col min="11281" max="11284" width="12.7109375" style="19" customWidth="1"/>
    <col min="11285" max="11286" width="10.7109375" style="19" customWidth="1"/>
    <col min="11287" max="11520" width="9.140625" style="19"/>
    <col min="11521" max="11521" width="11.42578125" style="19" customWidth="1"/>
    <col min="11522" max="11522" width="10.140625" style="19" customWidth="1"/>
    <col min="11523" max="11523" width="17.42578125" style="19" customWidth="1"/>
    <col min="11524" max="11524" width="12.5703125" style="19" customWidth="1"/>
    <col min="11525" max="11525" width="12.140625" style="19" customWidth="1"/>
    <col min="11526" max="11526" width="13.5703125" style="19" customWidth="1"/>
    <col min="11527" max="11532" width="8.7109375" style="19" customWidth="1"/>
    <col min="11533" max="11533" width="10.28515625" style="19" customWidth="1"/>
    <col min="11534" max="11534" width="6.140625" style="19" customWidth="1"/>
    <col min="11535" max="11535" width="7.28515625" style="19" customWidth="1"/>
    <col min="11536" max="11536" width="8.7109375" style="19" customWidth="1"/>
    <col min="11537" max="11540" width="12.7109375" style="19" customWidth="1"/>
    <col min="11541" max="11542" width="10.7109375" style="19" customWidth="1"/>
    <col min="11543" max="11776" width="9.140625" style="19"/>
    <col min="11777" max="11777" width="11.42578125" style="19" customWidth="1"/>
    <col min="11778" max="11778" width="10.140625" style="19" customWidth="1"/>
    <col min="11779" max="11779" width="17.42578125" style="19" customWidth="1"/>
    <col min="11780" max="11780" width="12.5703125" style="19" customWidth="1"/>
    <col min="11781" max="11781" width="12.140625" style="19" customWidth="1"/>
    <col min="11782" max="11782" width="13.5703125" style="19" customWidth="1"/>
    <col min="11783" max="11788" width="8.7109375" style="19" customWidth="1"/>
    <col min="11789" max="11789" width="10.28515625" style="19" customWidth="1"/>
    <col min="11790" max="11790" width="6.140625" style="19" customWidth="1"/>
    <col min="11791" max="11791" width="7.28515625" style="19" customWidth="1"/>
    <col min="11792" max="11792" width="8.7109375" style="19" customWidth="1"/>
    <col min="11793" max="11796" width="12.7109375" style="19" customWidth="1"/>
    <col min="11797" max="11798" width="10.7109375" style="19" customWidth="1"/>
    <col min="11799" max="12032" width="9.140625" style="19"/>
    <col min="12033" max="12033" width="11.42578125" style="19" customWidth="1"/>
    <col min="12034" max="12034" width="10.140625" style="19" customWidth="1"/>
    <col min="12035" max="12035" width="17.42578125" style="19" customWidth="1"/>
    <col min="12036" max="12036" width="12.5703125" style="19" customWidth="1"/>
    <col min="12037" max="12037" width="12.140625" style="19" customWidth="1"/>
    <col min="12038" max="12038" width="13.5703125" style="19" customWidth="1"/>
    <col min="12039" max="12044" width="8.7109375" style="19" customWidth="1"/>
    <col min="12045" max="12045" width="10.28515625" style="19" customWidth="1"/>
    <col min="12046" max="12046" width="6.140625" style="19" customWidth="1"/>
    <col min="12047" max="12047" width="7.28515625" style="19" customWidth="1"/>
    <col min="12048" max="12048" width="8.7109375" style="19" customWidth="1"/>
    <col min="12049" max="12052" width="12.7109375" style="19" customWidth="1"/>
    <col min="12053" max="12054" width="10.7109375" style="19" customWidth="1"/>
    <col min="12055" max="12288" width="9.140625" style="19"/>
    <col min="12289" max="12289" width="11.42578125" style="19" customWidth="1"/>
    <col min="12290" max="12290" width="10.140625" style="19" customWidth="1"/>
    <col min="12291" max="12291" width="17.42578125" style="19" customWidth="1"/>
    <col min="12292" max="12292" width="12.5703125" style="19" customWidth="1"/>
    <col min="12293" max="12293" width="12.140625" style="19" customWidth="1"/>
    <col min="12294" max="12294" width="13.5703125" style="19" customWidth="1"/>
    <col min="12295" max="12300" width="8.7109375" style="19" customWidth="1"/>
    <col min="12301" max="12301" width="10.28515625" style="19" customWidth="1"/>
    <col min="12302" max="12302" width="6.140625" style="19" customWidth="1"/>
    <col min="12303" max="12303" width="7.28515625" style="19" customWidth="1"/>
    <col min="12304" max="12304" width="8.7109375" style="19" customWidth="1"/>
    <col min="12305" max="12308" width="12.7109375" style="19" customWidth="1"/>
    <col min="12309" max="12310" width="10.7109375" style="19" customWidth="1"/>
    <col min="12311" max="12544" width="9.140625" style="19"/>
    <col min="12545" max="12545" width="11.42578125" style="19" customWidth="1"/>
    <col min="12546" max="12546" width="10.140625" style="19" customWidth="1"/>
    <col min="12547" max="12547" width="17.42578125" style="19" customWidth="1"/>
    <col min="12548" max="12548" width="12.5703125" style="19" customWidth="1"/>
    <col min="12549" max="12549" width="12.140625" style="19" customWidth="1"/>
    <col min="12550" max="12550" width="13.5703125" style="19" customWidth="1"/>
    <col min="12551" max="12556" width="8.7109375" style="19" customWidth="1"/>
    <col min="12557" max="12557" width="10.28515625" style="19" customWidth="1"/>
    <col min="12558" max="12558" width="6.140625" style="19" customWidth="1"/>
    <col min="12559" max="12559" width="7.28515625" style="19" customWidth="1"/>
    <col min="12560" max="12560" width="8.7109375" style="19" customWidth="1"/>
    <col min="12561" max="12564" width="12.7109375" style="19" customWidth="1"/>
    <col min="12565" max="12566" width="10.7109375" style="19" customWidth="1"/>
    <col min="12567" max="12800" width="9.140625" style="19"/>
    <col min="12801" max="12801" width="11.42578125" style="19" customWidth="1"/>
    <col min="12802" max="12802" width="10.140625" style="19" customWidth="1"/>
    <col min="12803" max="12803" width="17.42578125" style="19" customWidth="1"/>
    <col min="12804" max="12804" width="12.5703125" style="19" customWidth="1"/>
    <col min="12805" max="12805" width="12.140625" style="19" customWidth="1"/>
    <col min="12806" max="12806" width="13.5703125" style="19" customWidth="1"/>
    <col min="12807" max="12812" width="8.7109375" style="19" customWidth="1"/>
    <col min="12813" max="12813" width="10.28515625" style="19" customWidth="1"/>
    <col min="12814" max="12814" width="6.140625" style="19" customWidth="1"/>
    <col min="12815" max="12815" width="7.28515625" style="19" customWidth="1"/>
    <col min="12816" max="12816" width="8.7109375" style="19" customWidth="1"/>
    <col min="12817" max="12820" width="12.7109375" style="19" customWidth="1"/>
    <col min="12821" max="12822" width="10.7109375" style="19" customWidth="1"/>
    <col min="12823" max="13056" width="9.140625" style="19"/>
    <col min="13057" max="13057" width="11.42578125" style="19" customWidth="1"/>
    <col min="13058" max="13058" width="10.140625" style="19" customWidth="1"/>
    <col min="13059" max="13059" width="17.42578125" style="19" customWidth="1"/>
    <col min="13060" max="13060" width="12.5703125" style="19" customWidth="1"/>
    <col min="13061" max="13061" width="12.140625" style="19" customWidth="1"/>
    <col min="13062" max="13062" width="13.5703125" style="19" customWidth="1"/>
    <col min="13063" max="13068" width="8.7109375" style="19" customWidth="1"/>
    <col min="13069" max="13069" width="10.28515625" style="19" customWidth="1"/>
    <col min="13070" max="13070" width="6.140625" style="19" customWidth="1"/>
    <col min="13071" max="13071" width="7.28515625" style="19" customWidth="1"/>
    <col min="13072" max="13072" width="8.7109375" style="19" customWidth="1"/>
    <col min="13073" max="13076" width="12.7109375" style="19" customWidth="1"/>
    <col min="13077" max="13078" width="10.7109375" style="19" customWidth="1"/>
    <col min="13079" max="13312" width="9.140625" style="19"/>
    <col min="13313" max="13313" width="11.42578125" style="19" customWidth="1"/>
    <col min="13314" max="13314" width="10.140625" style="19" customWidth="1"/>
    <col min="13315" max="13315" width="17.42578125" style="19" customWidth="1"/>
    <col min="13316" max="13316" width="12.5703125" style="19" customWidth="1"/>
    <col min="13317" max="13317" width="12.140625" style="19" customWidth="1"/>
    <col min="13318" max="13318" width="13.5703125" style="19" customWidth="1"/>
    <col min="13319" max="13324" width="8.7109375" style="19" customWidth="1"/>
    <col min="13325" max="13325" width="10.28515625" style="19" customWidth="1"/>
    <col min="13326" max="13326" width="6.140625" style="19" customWidth="1"/>
    <col min="13327" max="13327" width="7.28515625" style="19" customWidth="1"/>
    <col min="13328" max="13328" width="8.7109375" style="19" customWidth="1"/>
    <col min="13329" max="13332" width="12.7109375" style="19" customWidth="1"/>
    <col min="13333" max="13334" width="10.7109375" style="19" customWidth="1"/>
    <col min="13335" max="13568" width="9.140625" style="19"/>
    <col min="13569" max="13569" width="11.42578125" style="19" customWidth="1"/>
    <col min="13570" max="13570" width="10.140625" style="19" customWidth="1"/>
    <col min="13571" max="13571" width="17.42578125" style="19" customWidth="1"/>
    <col min="13572" max="13572" width="12.5703125" style="19" customWidth="1"/>
    <col min="13573" max="13573" width="12.140625" style="19" customWidth="1"/>
    <col min="13574" max="13574" width="13.5703125" style="19" customWidth="1"/>
    <col min="13575" max="13580" width="8.7109375" style="19" customWidth="1"/>
    <col min="13581" max="13581" width="10.28515625" style="19" customWidth="1"/>
    <col min="13582" max="13582" width="6.140625" style="19" customWidth="1"/>
    <col min="13583" max="13583" width="7.28515625" style="19" customWidth="1"/>
    <col min="13584" max="13584" width="8.7109375" style="19" customWidth="1"/>
    <col min="13585" max="13588" width="12.7109375" style="19" customWidth="1"/>
    <col min="13589" max="13590" width="10.7109375" style="19" customWidth="1"/>
    <col min="13591" max="13824" width="9.140625" style="19"/>
    <col min="13825" max="13825" width="11.42578125" style="19" customWidth="1"/>
    <col min="13826" max="13826" width="10.140625" style="19" customWidth="1"/>
    <col min="13827" max="13827" width="17.42578125" style="19" customWidth="1"/>
    <col min="13828" max="13828" width="12.5703125" style="19" customWidth="1"/>
    <col min="13829" max="13829" width="12.140625" style="19" customWidth="1"/>
    <col min="13830" max="13830" width="13.5703125" style="19" customWidth="1"/>
    <col min="13831" max="13836" width="8.7109375" style="19" customWidth="1"/>
    <col min="13837" max="13837" width="10.28515625" style="19" customWidth="1"/>
    <col min="13838" max="13838" width="6.140625" style="19" customWidth="1"/>
    <col min="13839" max="13839" width="7.28515625" style="19" customWidth="1"/>
    <col min="13840" max="13840" width="8.7109375" style="19" customWidth="1"/>
    <col min="13841" max="13844" width="12.7109375" style="19" customWidth="1"/>
    <col min="13845" max="13846" width="10.7109375" style="19" customWidth="1"/>
    <col min="13847" max="14080" width="9.140625" style="19"/>
    <col min="14081" max="14081" width="11.42578125" style="19" customWidth="1"/>
    <col min="14082" max="14082" width="10.140625" style="19" customWidth="1"/>
    <col min="14083" max="14083" width="17.42578125" style="19" customWidth="1"/>
    <col min="14084" max="14084" width="12.5703125" style="19" customWidth="1"/>
    <col min="14085" max="14085" width="12.140625" style="19" customWidth="1"/>
    <col min="14086" max="14086" width="13.5703125" style="19" customWidth="1"/>
    <col min="14087" max="14092" width="8.7109375" style="19" customWidth="1"/>
    <col min="14093" max="14093" width="10.28515625" style="19" customWidth="1"/>
    <col min="14094" max="14094" width="6.140625" style="19" customWidth="1"/>
    <col min="14095" max="14095" width="7.28515625" style="19" customWidth="1"/>
    <col min="14096" max="14096" width="8.7109375" style="19" customWidth="1"/>
    <col min="14097" max="14100" width="12.7109375" style="19" customWidth="1"/>
    <col min="14101" max="14102" width="10.7109375" style="19" customWidth="1"/>
    <col min="14103" max="14336" width="9.140625" style="19"/>
    <col min="14337" max="14337" width="11.42578125" style="19" customWidth="1"/>
    <col min="14338" max="14338" width="10.140625" style="19" customWidth="1"/>
    <col min="14339" max="14339" width="17.42578125" style="19" customWidth="1"/>
    <col min="14340" max="14340" width="12.5703125" style="19" customWidth="1"/>
    <col min="14341" max="14341" width="12.140625" style="19" customWidth="1"/>
    <col min="14342" max="14342" width="13.5703125" style="19" customWidth="1"/>
    <col min="14343" max="14348" width="8.7109375" style="19" customWidth="1"/>
    <col min="14349" max="14349" width="10.28515625" style="19" customWidth="1"/>
    <col min="14350" max="14350" width="6.140625" style="19" customWidth="1"/>
    <col min="14351" max="14351" width="7.28515625" style="19" customWidth="1"/>
    <col min="14352" max="14352" width="8.7109375" style="19" customWidth="1"/>
    <col min="14353" max="14356" width="12.7109375" style="19" customWidth="1"/>
    <col min="14357" max="14358" width="10.7109375" style="19" customWidth="1"/>
    <col min="14359" max="14592" width="9.140625" style="19"/>
    <col min="14593" max="14593" width="11.42578125" style="19" customWidth="1"/>
    <col min="14594" max="14594" width="10.140625" style="19" customWidth="1"/>
    <col min="14595" max="14595" width="17.42578125" style="19" customWidth="1"/>
    <col min="14596" max="14596" width="12.5703125" style="19" customWidth="1"/>
    <col min="14597" max="14597" width="12.140625" style="19" customWidth="1"/>
    <col min="14598" max="14598" width="13.5703125" style="19" customWidth="1"/>
    <col min="14599" max="14604" width="8.7109375" style="19" customWidth="1"/>
    <col min="14605" max="14605" width="10.28515625" style="19" customWidth="1"/>
    <col min="14606" max="14606" width="6.140625" style="19" customWidth="1"/>
    <col min="14607" max="14607" width="7.28515625" style="19" customWidth="1"/>
    <col min="14608" max="14608" width="8.7109375" style="19" customWidth="1"/>
    <col min="14609" max="14612" width="12.7109375" style="19" customWidth="1"/>
    <col min="14613" max="14614" width="10.7109375" style="19" customWidth="1"/>
    <col min="14615" max="14848" width="9.140625" style="19"/>
    <col min="14849" max="14849" width="11.42578125" style="19" customWidth="1"/>
    <col min="14850" max="14850" width="10.140625" style="19" customWidth="1"/>
    <col min="14851" max="14851" width="17.42578125" style="19" customWidth="1"/>
    <col min="14852" max="14852" width="12.5703125" style="19" customWidth="1"/>
    <col min="14853" max="14853" width="12.140625" style="19" customWidth="1"/>
    <col min="14854" max="14854" width="13.5703125" style="19" customWidth="1"/>
    <col min="14855" max="14860" width="8.7109375" style="19" customWidth="1"/>
    <col min="14861" max="14861" width="10.28515625" style="19" customWidth="1"/>
    <col min="14862" max="14862" width="6.140625" style="19" customWidth="1"/>
    <col min="14863" max="14863" width="7.28515625" style="19" customWidth="1"/>
    <col min="14864" max="14864" width="8.7109375" style="19" customWidth="1"/>
    <col min="14865" max="14868" width="12.7109375" style="19" customWidth="1"/>
    <col min="14869" max="14870" width="10.7109375" style="19" customWidth="1"/>
    <col min="14871" max="15104" width="9.140625" style="19"/>
    <col min="15105" max="15105" width="11.42578125" style="19" customWidth="1"/>
    <col min="15106" max="15106" width="10.140625" style="19" customWidth="1"/>
    <col min="15107" max="15107" width="17.42578125" style="19" customWidth="1"/>
    <col min="15108" max="15108" width="12.5703125" style="19" customWidth="1"/>
    <col min="15109" max="15109" width="12.140625" style="19" customWidth="1"/>
    <col min="15110" max="15110" width="13.5703125" style="19" customWidth="1"/>
    <col min="15111" max="15116" width="8.7109375" style="19" customWidth="1"/>
    <col min="15117" max="15117" width="10.28515625" style="19" customWidth="1"/>
    <col min="15118" max="15118" width="6.140625" style="19" customWidth="1"/>
    <col min="15119" max="15119" width="7.28515625" style="19" customWidth="1"/>
    <col min="15120" max="15120" width="8.7109375" style="19" customWidth="1"/>
    <col min="15121" max="15124" width="12.7109375" style="19" customWidth="1"/>
    <col min="15125" max="15126" width="10.7109375" style="19" customWidth="1"/>
    <col min="15127" max="15360" width="9.140625" style="19"/>
    <col min="15361" max="15361" width="11.42578125" style="19" customWidth="1"/>
    <col min="15362" max="15362" width="10.140625" style="19" customWidth="1"/>
    <col min="15363" max="15363" width="17.42578125" style="19" customWidth="1"/>
    <col min="15364" max="15364" width="12.5703125" style="19" customWidth="1"/>
    <col min="15365" max="15365" width="12.140625" style="19" customWidth="1"/>
    <col min="15366" max="15366" width="13.5703125" style="19" customWidth="1"/>
    <col min="15367" max="15372" width="8.7109375" style="19" customWidth="1"/>
    <col min="15373" max="15373" width="10.28515625" style="19" customWidth="1"/>
    <col min="15374" max="15374" width="6.140625" style="19" customWidth="1"/>
    <col min="15375" max="15375" width="7.28515625" style="19" customWidth="1"/>
    <col min="15376" max="15376" width="8.7109375" style="19" customWidth="1"/>
    <col min="15377" max="15380" width="12.7109375" style="19" customWidth="1"/>
    <col min="15381" max="15382" width="10.7109375" style="19" customWidth="1"/>
    <col min="15383" max="15616" width="9.140625" style="19"/>
    <col min="15617" max="15617" width="11.42578125" style="19" customWidth="1"/>
    <col min="15618" max="15618" width="10.140625" style="19" customWidth="1"/>
    <col min="15619" max="15619" width="17.42578125" style="19" customWidth="1"/>
    <col min="15620" max="15620" width="12.5703125" style="19" customWidth="1"/>
    <col min="15621" max="15621" width="12.140625" style="19" customWidth="1"/>
    <col min="15622" max="15622" width="13.5703125" style="19" customWidth="1"/>
    <col min="15623" max="15628" width="8.7109375" style="19" customWidth="1"/>
    <col min="15629" max="15629" width="10.28515625" style="19" customWidth="1"/>
    <col min="15630" max="15630" width="6.140625" style="19" customWidth="1"/>
    <col min="15631" max="15631" width="7.28515625" style="19" customWidth="1"/>
    <col min="15632" max="15632" width="8.7109375" style="19" customWidth="1"/>
    <col min="15633" max="15636" width="12.7109375" style="19" customWidth="1"/>
    <col min="15637" max="15638" width="10.7109375" style="19" customWidth="1"/>
    <col min="15639" max="15872" width="9.140625" style="19"/>
    <col min="15873" max="15873" width="11.42578125" style="19" customWidth="1"/>
    <col min="15874" max="15874" width="10.140625" style="19" customWidth="1"/>
    <col min="15875" max="15875" width="17.42578125" style="19" customWidth="1"/>
    <col min="15876" max="15876" width="12.5703125" style="19" customWidth="1"/>
    <col min="15877" max="15877" width="12.140625" style="19" customWidth="1"/>
    <col min="15878" max="15878" width="13.5703125" style="19" customWidth="1"/>
    <col min="15879" max="15884" width="8.7109375" style="19" customWidth="1"/>
    <col min="15885" max="15885" width="10.28515625" style="19" customWidth="1"/>
    <col min="15886" max="15886" width="6.140625" style="19" customWidth="1"/>
    <col min="15887" max="15887" width="7.28515625" style="19" customWidth="1"/>
    <col min="15888" max="15888" width="8.7109375" style="19" customWidth="1"/>
    <col min="15889" max="15892" width="12.7109375" style="19" customWidth="1"/>
    <col min="15893" max="15894" width="10.7109375" style="19" customWidth="1"/>
    <col min="15895" max="16128" width="9.140625" style="19"/>
    <col min="16129" max="16129" width="11.42578125" style="19" customWidth="1"/>
    <col min="16130" max="16130" width="10.140625" style="19" customWidth="1"/>
    <col min="16131" max="16131" width="17.42578125" style="19" customWidth="1"/>
    <col min="16132" max="16132" width="12.5703125" style="19" customWidth="1"/>
    <col min="16133" max="16133" width="12.140625" style="19" customWidth="1"/>
    <col min="16134" max="16134" width="13.5703125" style="19" customWidth="1"/>
    <col min="16135" max="16140" width="8.7109375" style="19" customWidth="1"/>
    <col min="16141" max="16141" width="10.28515625" style="19" customWidth="1"/>
    <col min="16142" max="16142" width="6.140625" style="19" customWidth="1"/>
    <col min="16143" max="16143" width="7.28515625" style="19" customWidth="1"/>
    <col min="16144" max="16144" width="8.7109375" style="19" customWidth="1"/>
    <col min="16145" max="16148" width="12.7109375" style="19" customWidth="1"/>
    <col min="16149" max="16150" width="10.7109375" style="19" customWidth="1"/>
    <col min="16151" max="16384" width="9.140625" style="19"/>
  </cols>
  <sheetData>
    <row r="1" spans="1:25" customFormat="1" ht="46.5" customHeight="1" x14ac:dyDescent="0.25">
      <c r="A1" s="234" t="s">
        <v>179</v>
      </c>
      <c r="B1" s="235"/>
      <c r="C1" s="235"/>
      <c r="D1" s="235"/>
      <c r="E1" s="235"/>
      <c r="F1" s="235"/>
      <c r="G1" s="235"/>
      <c r="H1" s="235"/>
      <c r="I1" s="235"/>
      <c r="J1" s="235"/>
      <c r="K1" s="235"/>
      <c r="L1" s="235"/>
      <c r="M1" s="235"/>
      <c r="N1" s="236"/>
    </row>
    <row r="2" spans="1:25" s="14" customFormat="1" ht="27" customHeight="1" x14ac:dyDescent="0.2">
      <c r="A2" s="246" t="s">
        <v>178</v>
      </c>
      <c r="B2" s="247"/>
      <c r="C2" s="247"/>
      <c r="D2" s="247"/>
      <c r="E2" s="247"/>
      <c r="F2" s="247"/>
      <c r="G2" s="247"/>
      <c r="H2" s="247"/>
      <c r="I2" s="247"/>
      <c r="J2" s="247"/>
      <c r="K2" s="247"/>
      <c r="L2" s="247"/>
      <c r="M2" s="247"/>
      <c r="N2" s="248"/>
    </row>
    <row r="3" spans="1:25" s="17" customFormat="1" ht="15" customHeight="1" x14ac:dyDescent="0.2">
      <c r="A3" s="92" t="s">
        <v>101</v>
      </c>
      <c r="B3" s="93"/>
      <c r="C3" s="93"/>
      <c r="D3" s="93"/>
      <c r="E3" s="93"/>
      <c r="F3" s="93"/>
      <c r="G3" s="93"/>
      <c r="H3" s="93"/>
      <c r="I3" s="94"/>
      <c r="J3" s="93"/>
      <c r="K3" s="93"/>
      <c r="L3" s="93"/>
      <c r="M3" s="93"/>
      <c r="N3" s="95"/>
      <c r="O3" s="15"/>
      <c r="P3" s="16"/>
      <c r="Q3" s="16"/>
      <c r="R3" s="16"/>
      <c r="S3" s="16"/>
      <c r="T3" s="16"/>
      <c r="U3" s="16"/>
      <c r="V3" s="16"/>
      <c r="W3" s="16"/>
      <c r="X3" s="16"/>
      <c r="Y3" s="16"/>
    </row>
    <row r="4" spans="1:25" s="17" customFormat="1" ht="15" customHeight="1" x14ac:dyDescent="0.2">
      <c r="A4" s="96" t="s">
        <v>91</v>
      </c>
      <c r="B4" s="97"/>
      <c r="C4" s="97"/>
      <c r="D4" s="97"/>
      <c r="E4" s="97"/>
      <c r="F4" s="97"/>
      <c r="G4" s="97"/>
      <c r="H4" s="97"/>
      <c r="I4" s="94"/>
      <c r="J4" s="94"/>
      <c r="K4" s="94"/>
      <c r="L4" s="93"/>
      <c r="M4" s="93"/>
      <c r="N4" s="95"/>
      <c r="O4" s="15"/>
      <c r="P4" s="16"/>
      <c r="Q4" s="16"/>
      <c r="R4" s="16"/>
      <c r="S4" s="16"/>
      <c r="T4" s="16"/>
      <c r="U4" s="16"/>
      <c r="V4" s="16"/>
      <c r="W4" s="16"/>
      <c r="X4" s="16"/>
      <c r="Y4" s="16"/>
    </row>
    <row r="5" spans="1:25" ht="15.75" x14ac:dyDescent="0.25">
      <c r="A5" s="237" t="s">
        <v>46</v>
      </c>
      <c r="B5" s="238"/>
      <c r="C5" s="238"/>
      <c r="D5" s="238"/>
      <c r="E5" s="238"/>
      <c r="F5" s="238"/>
      <c r="G5" s="238"/>
      <c r="H5" s="238"/>
      <c r="I5" s="238"/>
      <c r="J5" s="238"/>
      <c r="K5" s="238"/>
      <c r="L5" s="238"/>
      <c r="M5" s="238"/>
      <c r="N5" s="239"/>
    </row>
    <row r="6" spans="1:25" ht="15.75" x14ac:dyDescent="0.25">
      <c r="A6" s="20"/>
      <c r="B6" s="21"/>
      <c r="C6" s="21"/>
      <c r="D6" s="21"/>
      <c r="E6" s="21"/>
      <c r="F6" s="21"/>
      <c r="G6" s="21"/>
      <c r="H6" s="21"/>
      <c r="I6" s="21"/>
      <c r="J6" s="21"/>
      <c r="K6" s="21"/>
      <c r="L6" s="21"/>
      <c r="M6" s="21"/>
      <c r="N6" s="22"/>
    </row>
    <row r="7" spans="1:25" s="25" customFormat="1" ht="15.75" customHeight="1" x14ac:dyDescent="0.25">
      <c r="A7" s="231" t="s">
        <v>94</v>
      </c>
      <c r="B7" s="232"/>
      <c r="C7" s="232"/>
      <c r="D7" s="232"/>
      <c r="E7" s="232"/>
      <c r="F7" s="232"/>
      <c r="G7" s="232"/>
      <c r="H7" s="232"/>
      <c r="I7" s="232"/>
      <c r="J7" s="232"/>
      <c r="K7" s="232"/>
      <c r="L7" s="232"/>
      <c r="M7" s="232"/>
      <c r="N7" s="233"/>
      <c r="O7" s="24"/>
      <c r="P7" s="24"/>
      <c r="Q7" s="230"/>
      <c r="R7" s="191"/>
      <c r="S7" s="191"/>
      <c r="T7" s="42"/>
      <c r="U7" s="42"/>
    </row>
    <row r="8" spans="1:25" s="25" customFormat="1" ht="16.5" customHeight="1" x14ac:dyDescent="0.25">
      <c r="A8" s="231" t="s">
        <v>47</v>
      </c>
      <c r="B8" s="232"/>
      <c r="C8" s="232"/>
      <c r="D8" s="232"/>
      <c r="E8" s="232"/>
      <c r="F8" s="232"/>
      <c r="G8" s="232"/>
      <c r="H8" s="232"/>
      <c r="I8" s="232"/>
      <c r="J8" s="232"/>
      <c r="K8" s="232"/>
      <c r="L8" s="232"/>
      <c r="M8" s="232"/>
      <c r="N8" s="233"/>
      <c r="O8" s="24"/>
      <c r="P8" s="24"/>
      <c r="Q8" s="230"/>
      <c r="R8" s="191"/>
      <c r="S8" s="191"/>
      <c r="T8" s="191"/>
      <c r="U8" s="191"/>
    </row>
    <row r="9" spans="1:25" s="25" customFormat="1" ht="14.25" x14ac:dyDescent="0.25">
      <c r="A9" s="240" t="s">
        <v>48</v>
      </c>
      <c r="B9" s="241"/>
      <c r="C9" s="241"/>
      <c r="D9" s="241"/>
      <c r="E9" s="241"/>
      <c r="F9" s="241"/>
      <c r="G9" s="241"/>
      <c r="H9" s="241"/>
      <c r="I9" s="241"/>
      <c r="J9" s="241"/>
      <c r="K9" s="241"/>
      <c r="L9" s="241"/>
      <c r="M9" s="241"/>
      <c r="N9" s="242"/>
      <c r="O9" s="24"/>
      <c r="P9" s="24"/>
      <c r="Q9" s="53"/>
      <c r="R9" s="54"/>
      <c r="S9" s="55"/>
      <c r="T9" s="42"/>
      <c r="U9" s="42"/>
    </row>
    <row r="10" spans="1:25" s="25" customFormat="1" x14ac:dyDescent="0.25">
      <c r="A10" s="243" t="s">
        <v>49</v>
      </c>
      <c r="B10" s="244"/>
      <c r="C10" s="244"/>
      <c r="D10" s="244"/>
      <c r="E10" s="244"/>
      <c r="F10" s="244"/>
      <c r="G10" s="244"/>
      <c r="H10" s="244"/>
      <c r="I10" s="244"/>
      <c r="J10" s="244"/>
      <c r="K10" s="244"/>
      <c r="L10" s="244"/>
      <c r="M10" s="244"/>
      <c r="N10" s="245"/>
      <c r="O10" s="24"/>
      <c r="P10" s="24"/>
    </row>
    <row r="11" spans="1:25" s="25" customFormat="1" ht="15.75" x14ac:dyDescent="0.25">
      <c r="A11" s="231" t="s">
        <v>50</v>
      </c>
      <c r="B11" s="232"/>
      <c r="C11" s="232"/>
      <c r="D11" s="232"/>
      <c r="E11" s="232"/>
      <c r="F11" s="232"/>
      <c r="G11" s="232"/>
      <c r="H11" s="232"/>
      <c r="I11" s="232"/>
      <c r="J11" s="232"/>
      <c r="K11" s="232"/>
      <c r="L11" s="232"/>
      <c r="M11" s="232"/>
      <c r="N11" s="233"/>
      <c r="O11" s="24"/>
      <c r="P11" s="24"/>
    </row>
    <row r="12" spans="1:25" s="25" customFormat="1" ht="15.75" x14ac:dyDescent="0.25">
      <c r="A12" s="231" t="s">
        <v>51</v>
      </c>
      <c r="B12" s="232"/>
      <c r="C12" s="232"/>
      <c r="D12" s="232"/>
      <c r="E12" s="232"/>
      <c r="F12" s="232"/>
      <c r="G12" s="232"/>
      <c r="H12" s="232"/>
      <c r="I12" s="232"/>
      <c r="J12" s="232"/>
      <c r="K12" s="232"/>
      <c r="L12" s="232"/>
      <c r="M12" s="232"/>
      <c r="N12" s="233"/>
      <c r="O12" s="24"/>
      <c r="P12" s="24"/>
    </row>
    <row r="13" spans="1:25" s="25" customFormat="1" ht="15.75" x14ac:dyDescent="0.25">
      <c r="A13" s="231" t="s">
        <v>52</v>
      </c>
      <c r="B13" s="232"/>
      <c r="C13" s="232"/>
      <c r="D13" s="232"/>
      <c r="E13" s="232"/>
      <c r="F13" s="232"/>
      <c r="G13" s="232"/>
      <c r="H13" s="232"/>
      <c r="I13" s="232"/>
      <c r="J13" s="232"/>
      <c r="K13" s="232"/>
      <c r="L13" s="232"/>
      <c r="M13" s="232"/>
      <c r="N13" s="233"/>
      <c r="O13" s="24"/>
      <c r="P13" s="24"/>
    </row>
    <row r="14" spans="1:25" s="25" customFormat="1" ht="15.75" x14ac:dyDescent="0.25">
      <c r="A14" s="231" t="s">
        <v>53</v>
      </c>
      <c r="B14" s="232"/>
      <c r="C14" s="232"/>
      <c r="D14" s="232"/>
      <c r="E14" s="232"/>
      <c r="F14" s="232"/>
      <c r="G14" s="232"/>
      <c r="H14" s="232"/>
      <c r="I14" s="232"/>
      <c r="J14" s="232"/>
      <c r="K14" s="232"/>
      <c r="L14" s="232"/>
      <c r="M14" s="232"/>
      <c r="N14" s="233"/>
      <c r="O14" s="24"/>
      <c r="P14" s="24"/>
      <c r="T14"/>
    </row>
    <row r="15" spans="1:25" s="25" customFormat="1" ht="15.75" x14ac:dyDescent="0.25">
      <c r="A15" s="231" t="s">
        <v>54</v>
      </c>
      <c r="B15" s="232"/>
      <c r="C15" s="232"/>
      <c r="D15" s="232"/>
      <c r="E15" s="232"/>
      <c r="F15" s="232"/>
      <c r="G15" s="232"/>
      <c r="H15" s="232"/>
      <c r="I15" s="232"/>
      <c r="J15" s="232"/>
      <c r="K15" s="232"/>
      <c r="L15" s="232"/>
      <c r="M15" s="232"/>
      <c r="N15" s="233"/>
      <c r="O15" s="24"/>
      <c r="P15" s="24"/>
    </row>
    <row r="16" spans="1:25" s="25" customFormat="1" ht="15.75" x14ac:dyDescent="0.25">
      <c r="A16" s="231" t="s">
        <v>55</v>
      </c>
      <c r="B16" s="232"/>
      <c r="C16" s="232"/>
      <c r="D16" s="232"/>
      <c r="E16" s="232"/>
      <c r="F16" s="232"/>
      <c r="G16" s="232"/>
      <c r="H16" s="232"/>
      <c r="I16" s="232"/>
      <c r="J16" s="232"/>
      <c r="K16" s="232"/>
      <c r="L16" s="232"/>
      <c r="M16" s="232"/>
      <c r="N16" s="233"/>
      <c r="O16" s="24"/>
      <c r="P16" s="24"/>
    </row>
    <row r="17" spans="1:17" s="25" customFormat="1" ht="15.75" x14ac:dyDescent="0.25">
      <c r="A17" s="231" t="s">
        <v>56</v>
      </c>
      <c r="B17" s="232"/>
      <c r="C17" s="232"/>
      <c r="D17" s="232"/>
      <c r="E17" s="232"/>
      <c r="F17" s="232"/>
      <c r="G17" s="232"/>
      <c r="H17" s="232"/>
      <c r="I17" s="232"/>
      <c r="J17" s="232"/>
      <c r="K17" s="232"/>
      <c r="L17" s="232"/>
      <c r="M17" s="232"/>
      <c r="N17" s="233"/>
      <c r="O17" s="24"/>
      <c r="P17" s="24"/>
      <c r="Q17" s="28"/>
    </row>
    <row r="18" spans="1:17" s="25" customFormat="1" x14ac:dyDescent="0.25">
      <c r="A18" s="26"/>
      <c r="B18" s="27"/>
      <c r="C18" s="27"/>
      <c r="D18" s="27"/>
      <c r="E18" s="27"/>
      <c r="F18" s="27"/>
      <c r="G18" s="27"/>
      <c r="H18" s="27"/>
      <c r="I18" s="27"/>
      <c r="J18" s="27"/>
      <c r="K18" s="27"/>
      <c r="L18" s="27"/>
      <c r="M18" s="27"/>
      <c r="N18" s="23"/>
      <c r="O18" s="24"/>
      <c r="P18" s="24"/>
      <c r="Q18" s="28"/>
    </row>
    <row r="19" spans="1:17" s="25" customFormat="1" x14ac:dyDescent="0.25">
      <c r="A19" s="26"/>
      <c r="B19" s="29"/>
      <c r="C19" s="29"/>
      <c r="D19" s="249" t="s">
        <v>57</v>
      </c>
      <c r="E19" s="249"/>
      <c r="F19" s="249"/>
      <c r="G19" s="250" t="s">
        <v>58</v>
      </c>
      <c r="H19" s="250"/>
      <c r="I19" s="27"/>
      <c r="J19" s="27"/>
      <c r="K19" s="27"/>
      <c r="L19" s="27"/>
      <c r="M19" s="27"/>
      <c r="N19" s="23"/>
      <c r="O19" s="24"/>
      <c r="P19" s="24"/>
      <c r="Q19" s="28"/>
    </row>
    <row r="20" spans="1:17" s="25" customFormat="1" x14ac:dyDescent="0.25">
      <c r="A20" s="26"/>
      <c r="B20" s="29"/>
      <c r="C20" s="29"/>
      <c r="D20" s="136" t="s">
        <v>59</v>
      </c>
      <c r="E20" s="136" t="s">
        <v>60</v>
      </c>
      <c r="F20" s="136" t="s">
        <v>61</v>
      </c>
      <c r="G20" s="250"/>
      <c r="H20" s="250"/>
      <c r="I20" s="27"/>
      <c r="J20" s="27"/>
      <c r="K20" s="27"/>
      <c r="L20" s="27"/>
      <c r="M20" s="27"/>
      <c r="N20" s="23"/>
      <c r="O20" s="24"/>
      <c r="P20" s="24"/>
      <c r="Q20" s="28"/>
    </row>
    <row r="21" spans="1:17" s="25" customFormat="1" x14ac:dyDescent="0.25">
      <c r="A21" s="251" t="s">
        <v>62</v>
      </c>
      <c r="B21" s="251"/>
      <c r="C21" s="252"/>
      <c r="D21" s="137">
        <v>0.03</v>
      </c>
      <c r="E21" s="137">
        <v>0.04</v>
      </c>
      <c r="F21" s="137">
        <v>5.5E-2</v>
      </c>
      <c r="G21" s="253">
        <v>0.03</v>
      </c>
      <c r="H21" s="254"/>
      <c r="I21" s="27"/>
      <c r="J21" s="27"/>
      <c r="K21" s="27"/>
      <c r="L21" s="27"/>
      <c r="M21" s="27"/>
      <c r="N21" s="23"/>
      <c r="O21" s="24"/>
      <c r="P21" s="24"/>
    </row>
    <row r="22" spans="1:17" s="25" customFormat="1" x14ac:dyDescent="0.25">
      <c r="A22" s="251" t="s">
        <v>63</v>
      </c>
      <c r="B22" s="251"/>
      <c r="C22" s="252"/>
      <c r="D22" s="137">
        <v>8.0000000000000002E-3</v>
      </c>
      <c r="E22" s="137">
        <v>8.0000000000000002E-3</v>
      </c>
      <c r="F22" s="137">
        <v>0.01</v>
      </c>
      <c r="G22" s="253">
        <v>8.0000000000000002E-3</v>
      </c>
      <c r="H22" s="254"/>
      <c r="I22" s="27"/>
      <c r="J22" s="27"/>
      <c r="K22" s="27"/>
      <c r="L22" s="27"/>
      <c r="M22" s="27"/>
      <c r="N22" s="23"/>
      <c r="O22" s="24"/>
      <c r="P22" s="24"/>
    </row>
    <row r="23" spans="1:17" s="25" customFormat="1" x14ac:dyDescent="0.25">
      <c r="A23" s="251" t="s">
        <v>64</v>
      </c>
      <c r="B23" s="251"/>
      <c r="C23" s="252"/>
      <c r="D23" s="137">
        <v>9.7000000000000003E-3</v>
      </c>
      <c r="E23" s="137">
        <v>1.2699999999999999E-2</v>
      </c>
      <c r="F23" s="137">
        <v>1.2699999999999999E-2</v>
      </c>
      <c r="G23" s="253">
        <v>9.7000000000000003E-3</v>
      </c>
      <c r="H23" s="254"/>
      <c r="I23" s="27"/>
      <c r="J23" s="27"/>
      <c r="K23" s="27"/>
      <c r="L23" s="27"/>
      <c r="M23" s="27"/>
      <c r="N23" s="23"/>
      <c r="O23" s="24"/>
      <c r="P23" s="24"/>
    </row>
    <row r="24" spans="1:17" s="25" customFormat="1" x14ac:dyDescent="0.25">
      <c r="A24" s="251" t="s">
        <v>65</v>
      </c>
      <c r="B24" s="251"/>
      <c r="C24" s="252"/>
      <c r="D24" s="137">
        <v>5.8999999999999999E-3</v>
      </c>
      <c r="E24" s="137">
        <v>1.23E-2</v>
      </c>
      <c r="F24" s="137">
        <v>1.3899999999999999E-2</v>
      </c>
      <c r="G24" s="253">
        <v>1.23E-2</v>
      </c>
      <c r="H24" s="254"/>
      <c r="I24" s="27"/>
      <c r="J24" s="27"/>
      <c r="K24" s="27"/>
      <c r="L24" s="27"/>
      <c r="M24" s="27"/>
      <c r="N24" s="23"/>
      <c r="O24" s="24"/>
      <c r="P24" s="24"/>
    </row>
    <row r="25" spans="1:17" s="25" customFormat="1" x14ac:dyDescent="0.25">
      <c r="A25" s="251" t="s">
        <v>66</v>
      </c>
      <c r="B25" s="251"/>
      <c r="C25" s="252"/>
      <c r="D25" s="137">
        <v>6.1600000000000002E-2</v>
      </c>
      <c r="E25" s="137">
        <v>7.3999999999999996E-2</v>
      </c>
      <c r="F25" s="137">
        <v>8.9599999999999999E-2</v>
      </c>
      <c r="G25" s="253">
        <v>7.3999999999999996E-2</v>
      </c>
      <c r="H25" s="254"/>
      <c r="I25" s="27"/>
      <c r="J25" s="27"/>
      <c r="K25" s="27"/>
      <c r="L25" s="27"/>
      <c r="M25" s="27"/>
      <c r="N25" s="23"/>
      <c r="O25" s="24"/>
      <c r="P25" s="24"/>
    </row>
    <row r="26" spans="1:17" s="25" customFormat="1" x14ac:dyDescent="0.25">
      <c r="A26" s="26"/>
      <c r="B26" s="27"/>
      <c r="C26" s="27"/>
      <c r="D26" s="27"/>
      <c r="E26" s="27"/>
      <c r="F26" s="27"/>
      <c r="G26" s="27"/>
      <c r="H26" s="27"/>
      <c r="I26" s="27"/>
      <c r="J26" s="27"/>
      <c r="K26" s="27"/>
      <c r="L26" s="27"/>
      <c r="M26" s="27"/>
      <c r="N26" s="23"/>
      <c r="O26" s="24"/>
      <c r="P26" s="24"/>
    </row>
    <row r="27" spans="1:17" s="25" customFormat="1" x14ac:dyDescent="0.25">
      <c r="A27" s="26"/>
      <c r="B27" s="27"/>
      <c r="C27" s="27"/>
      <c r="D27" s="258" t="s">
        <v>67</v>
      </c>
      <c r="E27" s="259"/>
      <c r="F27" s="260"/>
      <c r="G27" s="27"/>
      <c r="H27" s="27"/>
      <c r="I27" s="27"/>
      <c r="J27" s="27"/>
      <c r="K27" s="27"/>
      <c r="L27" s="27"/>
      <c r="M27" s="27"/>
      <c r="N27" s="23"/>
      <c r="O27" s="24"/>
      <c r="P27" s="24"/>
    </row>
    <row r="28" spans="1:17" s="25" customFormat="1" x14ac:dyDescent="0.25">
      <c r="A28" s="251" t="s">
        <v>33</v>
      </c>
      <c r="B28" s="251"/>
      <c r="C28" s="249" t="s">
        <v>68</v>
      </c>
      <c r="D28" s="137" t="s">
        <v>69</v>
      </c>
      <c r="E28" s="137">
        <v>3.5000000000000003E-2</v>
      </c>
      <c r="F28" s="261">
        <f>SUM(E28:E30)</f>
        <v>7.1500000000000008E-2</v>
      </c>
      <c r="G28" s="30"/>
      <c r="H28" s="30"/>
      <c r="I28" s="27"/>
      <c r="J28" s="27"/>
      <c r="K28" s="27"/>
      <c r="L28" s="27"/>
      <c r="M28" s="27"/>
      <c r="N28" s="23"/>
      <c r="O28" s="24"/>
      <c r="P28" s="24"/>
    </row>
    <row r="29" spans="1:17" s="25" customFormat="1" x14ac:dyDescent="0.25">
      <c r="A29" s="251"/>
      <c r="B29" s="251"/>
      <c r="C29" s="249"/>
      <c r="D29" s="137" t="s">
        <v>34</v>
      </c>
      <c r="E29" s="137">
        <f>0.0065</f>
        <v>6.4999999999999997E-3</v>
      </c>
      <c r="F29" s="261"/>
      <c r="G29" s="30"/>
      <c r="H29" s="30"/>
      <c r="I29" s="27"/>
      <c r="J29" s="27"/>
      <c r="K29" s="27"/>
      <c r="L29" s="27"/>
      <c r="M29" s="27"/>
      <c r="N29" s="23"/>
      <c r="O29" s="24"/>
      <c r="P29" s="24"/>
    </row>
    <row r="30" spans="1:17" s="25" customFormat="1" x14ac:dyDescent="0.25">
      <c r="A30" s="251"/>
      <c r="B30" s="251"/>
      <c r="C30" s="249"/>
      <c r="D30" s="137" t="s">
        <v>35</v>
      </c>
      <c r="E30" s="137">
        <f>0.03</f>
        <v>0.03</v>
      </c>
      <c r="F30" s="261"/>
      <c r="G30" s="30"/>
      <c r="H30" s="30"/>
      <c r="I30" s="27"/>
      <c r="J30" s="27"/>
      <c r="K30" s="27"/>
      <c r="L30" s="27"/>
      <c r="M30" s="27"/>
      <c r="N30" s="23"/>
      <c r="O30" s="24"/>
      <c r="P30" s="24"/>
    </row>
    <row r="31" spans="1:17" s="25" customFormat="1" x14ac:dyDescent="0.25">
      <c r="A31" s="26"/>
      <c r="B31" s="27"/>
      <c r="C31" s="27"/>
      <c r="D31" s="27"/>
      <c r="E31" s="27"/>
      <c r="F31" s="27"/>
      <c r="G31" s="27"/>
      <c r="H31" s="27"/>
      <c r="I31" s="27"/>
      <c r="J31" s="27"/>
      <c r="K31" s="27"/>
      <c r="L31" s="27"/>
      <c r="M31" s="27"/>
      <c r="N31" s="23"/>
      <c r="O31" s="24"/>
      <c r="P31" s="24"/>
    </row>
    <row r="32" spans="1:17" s="25" customFormat="1" ht="15.75" x14ac:dyDescent="0.25">
      <c r="A32" s="262" t="s">
        <v>70</v>
      </c>
      <c r="B32" s="263"/>
      <c r="C32" s="178">
        <f>((1+G21+G22+G23)*(1+G24)*(1+G25)/(1-F28)-1)</f>
        <v>0.22678527360258505</v>
      </c>
      <c r="D32" s="27"/>
      <c r="E32" s="27"/>
      <c r="F32" s="27"/>
      <c r="G32" s="27"/>
      <c r="H32" s="27"/>
      <c r="I32" s="27"/>
      <c r="J32" s="27"/>
      <c r="K32" s="27"/>
      <c r="L32" s="27"/>
      <c r="M32" s="27"/>
      <c r="N32" s="23"/>
      <c r="O32" s="24"/>
      <c r="P32" s="24"/>
    </row>
    <row r="33" spans="1:16" s="25" customFormat="1" x14ac:dyDescent="0.25">
      <c r="A33" s="26"/>
      <c r="B33" s="27"/>
      <c r="C33" s="27"/>
      <c r="D33" s="27"/>
      <c r="E33" s="27"/>
      <c r="F33" s="27"/>
      <c r="G33" s="27"/>
      <c r="H33" s="27"/>
      <c r="I33" s="27"/>
      <c r="J33" s="27"/>
      <c r="K33" s="27"/>
      <c r="L33" s="27"/>
      <c r="M33" s="27"/>
      <c r="N33" s="23"/>
      <c r="O33" s="24"/>
      <c r="P33" s="24"/>
    </row>
    <row r="34" spans="1:16" s="25" customFormat="1" ht="14.25" x14ac:dyDescent="0.25">
      <c r="A34" s="31" t="s">
        <v>71</v>
      </c>
      <c r="B34" s="27"/>
      <c r="C34" s="27"/>
      <c r="D34" s="27"/>
      <c r="E34" s="27"/>
      <c r="F34" s="27"/>
      <c r="G34" s="27"/>
      <c r="H34" s="27"/>
      <c r="I34" s="27"/>
      <c r="J34" s="27"/>
      <c r="K34" s="27"/>
      <c r="L34" s="27"/>
      <c r="M34" s="27"/>
      <c r="N34" s="23"/>
      <c r="O34" s="24"/>
      <c r="P34" s="24"/>
    </row>
    <row r="35" spans="1:16" s="25" customFormat="1" ht="14.25" x14ac:dyDescent="0.25">
      <c r="A35" s="31"/>
      <c r="B35" s="27"/>
      <c r="C35" s="27"/>
      <c r="D35" s="27"/>
      <c r="E35" s="27"/>
      <c r="F35" s="27"/>
      <c r="G35" s="27"/>
      <c r="H35" s="27"/>
      <c r="I35" s="27"/>
      <c r="J35" s="27"/>
      <c r="K35" s="27"/>
      <c r="L35" s="27"/>
      <c r="M35" s="27"/>
      <c r="N35" s="23"/>
      <c r="O35" s="24"/>
      <c r="P35" s="24"/>
    </row>
    <row r="36" spans="1:16" s="25" customFormat="1" ht="32.25" customHeight="1" x14ac:dyDescent="0.25">
      <c r="A36" s="264" t="s">
        <v>72</v>
      </c>
      <c r="B36" s="265"/>
      <c r="C36" s="265"/>
      <c r="D36" s="265"/>
      <c r="E36" s="265"/>
      <c r="F36" s="265"/>
      <c r="G36" s="265"/>
      <c r="H36" s="265"/>
      <c r="I36" s="265"/>
      <c r="J36" s="265"/>
      <c r="K36" s="265"/>
      <c r="L36" s="265"/>
      <c r="M36" s="265"/>
      <c r="N36" s="266"/>
      <c r="O36" s="24"/>
      <c r="P36" s="24"/>
    </row>
    <row r="37" spans="1:16" s="25" customFormat="1" ht="14.25" x14ac:dyDescent="0.25">
      <c r="A37" s="32"/>
      <c r="B37" s="33"/>
      <c r="C37" s="33"/>
      <c r="D37" s="33"/>
      <c r="E37" s="33"/>
      <c r="F37" s="33"/>
      <c r="G37" s="33"/>
      <c r="H37" s="33"/>
      <c r="I37" s="33"/>
      <c r="J37" s="33"/>
      <c r="K37" s="33"/>
      <c r="L37" s="33"/>
      <c r="M37" s="33"/>
      <c r="N37" s="34"/>
      <c r="O37" s="24"/>
      <c r="P37" s="24"/>
    </row>
    <row r="38" spans="1:16" s="25" customFormat="1" ht="25.5" customHeight="1" x14ac:dyDescent="0.25">
      <c r="A38" s="264" t="s">
        <v>73</v>
      </c>
      <c r="B38" s="265"/>
      <c r="C38" s="265"/>
      <c r="D38" s="265"/>
      <c r="E38" s="265"/>
      <c r="F38" s="265"/>
      <c r="G38" s="265"/>
      <c r="H38" s="265"/>
      <c r="I38" s="265"/>
      <c r="J38" s="265"/>
      <c r="K38" s="265"/>
      <c r="L38" s="265"/>
      <c r="M38" s="265"/>
      <c r="N38" s="266"/>
      <c r="O38" s="24"/>
      <c r="P38" s="24"/>
    </row>
    <row r="39" spans="1:16" s="25" customFormat="1" ht="14.25" x14ac:dyDescent="0.25">
      <c r="A39" s="32"/>
      <c r="B39" s="33"/>
      <c r="C39" s="33"/>
      <c r="D39" s="33"/>
      <c r="E39" s="33"/>
      <c r="F39" s="33"/>
      <c r="G39" s="33"/>
      <c r="H39" s="33"/>
      <c r="I39" s="33"/>
      <c r="J39" s="33"/>
      <c r="K39" s="33"/>
      <c r="L39" s="33"/>
      <c r="M39" s="33"/>
      <c r="N39" s="34"/>
      <c r="O39" s="24"/>
      <c r="P39" s="24"/>
    </row>
    <row r="40" spans="1:16" s="36" customFormat="1" ht="51.75" customHeight="1" x14ac:dyDescent="0.25">
      <c r="A40" s="255" t="s">
        <v>92</v>
      </c>
      <c r="B40" s="256"/>
      <c r="C40" s="256"/>
      <c r="D40" s="256"/>
      <c r="E40" s="256"/>
      <c r="F40" s="256"/>
      <c r="G40" s="256"/>
      <c r="H40" s="256"/>
      <c r="I40" s="256"/>
      <c r="J40" s="256"/>
      <c r="K40" s="256"/>
      <c r="L40" s="256"/>
      <c r="M40" s="256"/>
      <c r="N40" s="257"/>
      <c r="O40" s="35"/>
      <c r="P40" s="35"/>
    </row>
  </sheetData>
  <mergeCells count="36">
    <mergeCell ref="A40:N40"/>
    <mergeCell ref="A25:C25"/>
    <mergeCell ref="G25:H25"/>
    <mergeCell ref="D27:F27"/>
    <mergeCell ref="A28:B30"/>
    <mergeCell ref="C28:C30"/>
    <mergeCell ref="F28:F30"/>
    <mergeCell ref="A32:B32"/>
    <mergeCell ref="A36:N36"/>
    <mergeCell ref="A38:N38"/>
    <mergeCell ref="A22:C22"/>
    <mergeCell ref="G22:H22"/>
    <mergeCell ref="A23:C23"/>
    <mergeCell ref="G23:H23"/>
    <mergeCell ref="A24:C24"/>
    <mergeCell ref="G24:H24"/>
    <mergeCell ref="A16:N16"/>
    <mergeCell ref="A17:N17"/>
    <mergeCell ref="D19:F19"/>
    <mergeCell ref="G19:H20"/>
    <mergeCell ref="A21:C21"/>
    <mergeCell ref="G21:H21"/>
    <mergeCell ref="Q7:S7"/>
    <mergeCell ref="Q8:U8"/>
    <mergeCell ref="A15:N15"/>
    <mergeCell ref="A1:N1"/>
    <mergeCell ref="A5:N5"/>
    <mergeCell ref="A7:N7"/>
    <mergeCell ref="A8:N8"/>
    <mergeCell ref="A9:N9"/>
    <mergeCell ref="A10:N10"/>
    <mergeCell ref="A11:N11"/>
    <mergeCell ref="A12:N12"/>
    <mergeCell ref="A13:N13"/>
    <mergeCell ref="A14:N14"/>
    <mergeCell ref="A2:N2"/>
  </mergeCells>
  <printOptions horizontalCentered="1" verticalCentered="1"/>
  <pageMargins left="0.51181102362204722" right="0.51181102362204722" top="0" bottom="0.39370078740157483" header="0.31496062992125984" footer="0.31496062992125984"/>
  <pageSetup paperSize="9" scale="59" orientation="portrait" horizontalDpi="4294967293" r:id="rId1"/>
  <colBreaks count="1" manualBreakCount="1">
    <brk id="19"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pageSetUpPr fitToPage="1"/>
  </sheetPr>
  <dimension ref="A1:S40"/>
  <sheetViews>
    <sheetView view="pageBreakPreview" topLeftCell="A22" zoomScaleNormal="100" zoomScaleSheetLayoutView="100" workbookViewId="0">
      <selection sqref="A1:I36"/>
    </sheetView>
  </sheetViews>
  <sheetFormatPr defaultRowHeight="11.25" x14ac:dyDescent="0.2"/>
  <cols>
    <col min="1" max="1" width="4.5703125" style="1" customWidth="1"/>
    <col min="2" max="2" width="36" style="1" customWidth="1"/>
    <col min="3" max="3" width="5.7109375" style="7" bestFit="1" customWidth="1"/>
    <col min="4" max="4" width="10.5703125" style="1" customWidth="1"/>
    <col min="5" max="5" width="8.5703125" style="1" bestFit="1" customWidth="1"/>
    <col min="6" max="6" width="10" style="1" bestFit="1" customWidth="1"/>
    <col min="7" max="7" width="10" style="1" customWidth="1"/>
    <col min="8" max="8" width="15.85546875" style="1" bestFit="1" customWidth="1"/>
    <col min="9" max="10" width="16.7109375" style="3" customWidth="1"/>
    <col min="11" max="17" width="9.140625" style="1"/>
    <col min="18" max="18" width="53.42578125" style="1" customWidth="1"/>
    <col min="19" max="16384" width="9.140625" style="1"/>
  </cols>
  <sheetData>
    <row r="1" spans="1:19" ht="32.25" customHeight="1" x14ac:dyDescent="0.2">
      <c r="A1" s="181" t="s">
        <v>41</v>
      </c>
      <c r="B1" s="182"/>
      <c r="C1" s="182"/>
      <c r="D1" s="182"/>
      <c r="E1" s="182"/>
      <c r="F1" s="182"/>
      <c r="G1" s="182"/>
      <c r="H1" s="182"/>
      <c r="I1" s="183"/>
      <c r="J1" s="167"/>
    </row>
    <row r="2" spans="1:19" ht="12.75" x14ac:dyDescent="0.2">
      <c r="A2" s="190" t="s">
        <v>163</v>
      </c>
      <c r="B2" s="191"/>
      <c r="C2" s="191"/>
      <c r="D2" s="191"/>
      <c r="E2" s="191"/>
      <c r="F2" s="191"/>
      <c r="G2" s="191"/>
      <c r="H2" s="191"/>
      <c r="I2" s="197"/>
      <c r="J2" s="166"/>
    </row>
    <row r="3" spans="1:19" ht="26.25" customHeight="1" x14ac:dyDescent="0.2">
      <c r="A3" s="190" t="s">
        <v>162</v>
      </c>
      <c r="B3" s="191"/>
      <c r="C3" s="191"/>
      <c r="D3" s="191"/>
      <c r="E3" s="191"/>
      <c r="F3" s="191"/>
      <c r="G3" s="191"/>
      <c r="H3" s="191"/>
      <c r="I3" s="197"/>
      <c r="J3" s="166"/>
    </row>
    <row r="4" spans="1:19" ht="12.75" x14ac:dyDescent="0.2">
      <c r="A4" s="190" t="s">
        <v>100</v>
      </c>
      <c r="B4" s="191"/>
      <c r="C4" s="191"/>
      <c r="D4" s="56"/>
      <c r="E4" s="56"/>
      <c r="F4" s="56"/>
      <c r="G4" s="56"/>
      <c r="H4" s="56"/>
      <c r="I4" s="128"/>
      <c r="J4" s="57"/>
    </row>
    <row r="5" spans="1:19" ht="12.75" customHeight="1" x14ac:dyDescent="0.2">
      <c r="A5" s="190" t="s">
        <v>89</v>
      </c>
      <c r="B5" s="191"/>
      <c r="C5" s="191"/>
      <c r="D5" s="191"/>
      <c r="E5" s="191"/>
      <c r="F5" s="56"/>
      <c r="G5" s="56"/>
      <c r="H5" s="56"/>
      <c r="I5" s="128"/>
      <c r="J5" s="57"/>
    </row>
    <row r="6" spans="1:19" ht="12.75" customHeight="1" x14ac:dyDescent="0.2">
      <c r="A6" s="129" t="s">
        <v>90</v>
      </c>
      <c r="B6" s="54">
        <f>'BDI CONVENCIONAL SEM DESONER.'!C32</f>
        <v>0.22678527360258505</v>
      </c>
      <c r="C6" s="55"/>
      <c r="D6" s="56"/>
      <c r="E6" s="56"/>
      <c r="F6" s="56"/>
      <c r="G6" s="56"/>
      <c r="H6" s="56"/>
      <c r="I6" s="128"/>
      <c r="J6" s="57"/>
    </row>
    <row r="7" spans="1:19" ht="9.75" customHeight="1" x14ac:dyDescent="0.2">
      <c r="A7" s="130"/>
      <c r="B7" s="60"/>
      <c r="C7" s="61"/>
      <c r="D7" s="60"/>
      <c r="E7" s="60"/>
      <c r="F7" s="60"/>
      <c r="G7" s="60"/>
      <c r="H7" s="60"/>
      <c r="I7" s="131"/>
      <c r="J7" s="168"/>
    </row>
    <row r="8" spans="1:19" ht="9.75" customHeight="1" x14ac:dyDescent="0.2">
      <c r="A8" s="205" t="s">
        <v>27</v>
      </c>
      <c r="B8" s="201" t="s">
        <v>20</v>
      </c>
      <c r="C8" s="200" t="s">
        <v>21</v>
      </c>
      <c r="D8" s="205" t="s">
        <v>22</v>
      </c>
      <c r="E8" s="200" t="s">
        <v>88</v>
      </c>
      <c r="F8" s="200" t="s">
        <v>23</v>
      </c>
      <c r="G8" s="201" t="s">
        <v>189</v>
      </c>
      <c r="H8" s="200" t="s">
        <v>84</v>
      </c>
      <c r="I8" s="200" t="s">
        <v>24</v>
      </c>
      <c r="J8" s="169"/>
    </row>
    <row r="9" spans="1:19" ht="14.25" customHeight="1" x14ac:dyDescent="0.2">
      <c r="A9" s="205"/>
      <c r="B9" s="202"/>
      <c r="C9" s="200"/>
      <c r="D9" s="205"/>
      <c r="E9" s="200"/>
      <c r="F9" s="200"/>
      <c r="G9" s="202"/>
      <c r="H9" s="200"/>
      <c r="I9" s="200"/>
      <c r="J9" s="169"/>
    </row>
    <row r="10" spans="1:19" ht="5.25" customHeight="1" x14ac:dyDescent="0.2">
      <c r="A10" s="113"/>
      <c r="B10" s="114"/>
      <c r="C10" s="104"/>
      <c r="D10" s="105"/>
      <c r="E10" s="106"/>
      <c r="F10" s="115"/>
      <c r="G10" s="115"/>
      <c r="H10" s="115"/>
      <c r="I10" s="116"/>
      <c r="J10" s="170"/>
    </row>
    <row r="11" spans="1:19" ht="13.5" customHeight="1" x14ac:dyDescent="0.2">
      <c r="A11" s="107">
        <v>1</v>
      </c>
      <c r="B11" s="195" t="s">
        <v>154</v>
      </c>
      <c r="C11" s="196"/>
      <c r="D11" s="196"/>
      <c r="E11" s="196"/>
      <c r="F11" s="198" t="s">
        <v>139</v>
      </c>
      <c r="G11" s="199"/>
      <c r="H11" s="117">
        <f>SUM(H12:H16)</f>
        <v>70635.319999999992</v>
      </c>
      <c r="I11" s="70"/>
      <c r="J11" s="171"/>
    </row>
    <row r="12" spans="1:19" ht="128.25" customHeight="1" x14ac:dyDescent="0.2">
      <c r="A12" s="12" t="s">
        <v>113</v>
      </c>
      <c r="B12" s="13" t="s">
        <v>157</v>
      </c>
      <c r="C12" s="8" t="s">
        <v>13</v>
      </c>
      <c r="D12" s="9">
        <v>1400</v>
      </c>
      <c r="E12" s="10">
        <f>ComposiçõesPOA!G22</f>
        <v>31.804800000000004</v>
      </c>
      <c r="F12" s="11">
        <f>E12*D12</f>
        <v>44526.720000000008</v>
      </c>
      <c r="G12" s="11">
        <f>ROUND(E12*(1+'BDI CONVENCIONAL SEM DESONER.'!$C$32),2)</f>
        <v>39.020000000000003</v>
      </c>
      <c r="H12" s="177">
        <f>D12*G12</f>
        <v>54628.000000000007</v>
      </c>
      <c r="I12" s="8" t="s">
        <v>26</v>
      </c>
      <c r="J12" s="172"/>
      <c r="O12" s="165">
        <f>D12+D19+D26</f>
        <v>2830</v>
      </c>
      <c r="P12" s="165">
        <f>E12+E19+E26</f>
        <v>95.414400000000015</v>
      </c>
      <c r="Q12" s="165">
        <f>F12+F19+F26</f>
        <v>90007.584000000017</v>
      </c>
      <c r="R12" s="165">
        <f t="shared" ref="R12:R15" si="0">H12+H19+H26</f>
        <v>110426.6</v>
      </c>
      <c r="S12" s="165"/>
    </row>
    <row r="13" spans="1:19" ht="24" x14ac:dyDescent="0.2">
      <c r="A13" s="12" t="s">
        <v>114</v>
      </c>
      <c r="B13" s="13" t="s">
        <v>44</v>
      </c>
      <c r="C13" s="8" t="s">
        <v>19</v>
      </c>
      <c r="D13" s="9">
        <v>1</v>
      </c>
      <c r="E13" s="10">
        <f>ComposiçõesPOA!G37</f>
        <v>5046.3999999999996</v>
      </c>
      <c r="F13" s="11">
        <f>E13*D13</f>
        <v>5046.3999999999996</v>
      </c>
      <c r="G13" s="11">
        <f>ROUND(E13*(1+'BDI CONVENCIONAL SEM DESONER.'!$C$32),2)</f>
        <v>6190.85</v>
      </c>
      <c r="H13" s="177">
        <f t="shared" ref="H13:H30" si="1">D13*G13</f>
        <v>6190.85</v>
      </c>
      <c r="I13" s="8" t="s">
        <v>26</v>
      </c>
      <c r="J13" s="172"/>
      <c r="O13" s="165">
        <f t="shared" ref="O13:O15" si="2">D13+D20+D27</f>
        <v>3</v>
      </c>
      <c r="P13" s="165">
        <f t="shared" ref="P13:Q16" si="3">E13+E20+E27</f>
        <v>15139.199999999999</v>
      </c>
      <c r="Q13" s="165">
        <f t="shared" si="3"/>
        <v>15139.199999999999</v>
      </c>
      <c r="R13" s="165">
        <f t="shared" si="0"/>
        <v>18572.550000000003</v>
      </c>
      <c r="S13" s="165"/>
    </row>
    <row r="14" spans="1:19" ht="37.5" customHeight="1" x14ac:dyDescent="0.2">
      <c r="A14" s="12" t="s">
        <v>115</v>
      </c>
      <c r="B14" s="13" t="s">
        <v>43</v>
      </c>
      <c r="C14" s="8" t="s">
        <v>19</v>
      </c>
      <c r="D14" s="9">
        <v>1</v>
      </c>
      <c r="E14" s="10">
        <f>ComposiçõesPOA!G52</f>
        <v>6057.6</v>
      </c>
      <c r="F14" s="11">
        <f>E14*D14</f>
        <v>6057.6</v>
      </c>
      <c r="G14" s="11">
        <f>ROUND(E14*(1+'BDI CONVENCIONAL SEM DESONER.'!$C$32),2)</f>
        <v>7431.37</v>
      </c>
      <c r="H14" s="177">
        <f t="shared" si="1"/>
        <v>7431.37</v>
      </c>
      <c r="I14" s="8" t="s">
        <v>26</v>
      </c>
      <c r="J14" s="172"/>
      <c r="O14" s="165">
        <f t="shared" si="2"/>
        <v>3</v>
      </c>
      <c r="P14" s="165">
        <f t="shared" si="3"/>
        <v>18172.800000000003</v>
      </c>
      <c r="Q14" s="165">
        <f t="shared" si="3"/>
        <v>18172.800000000003</v>
      </c>
      <c r="R14" s="165">
        <f t="shared" si="0"/>
        <v>22294.11</v>
      </c>
      <c r="S14" s="165"/>
    </row>
    <row r="15" spans="1:19" ht="24" customHeight="1" x14ac:dyDescent="0.2">
      <c r="A15" s="12" t="s">
        <v>116</v>
      </c>
      <c r="B15" s="13" t="s">
        <v>25</v>
      </c>
      <c r="C15" s="8" t="s">
        <v>12</v>
      </c>
      <c r="D15" s="9">
        <v>60</v>
      </c>
      <c r="E15" s="10">
        <v>14.5</v>
      </c>
      <c r="F15" s="11">
        <f>E15*D15</f>
        <v>870</v>
      </c>
      <c r="G15" s="11">
        <f>ROUND(E15*(1+'BDI CONVENCIONAL SEM DESONER.'!$C$32),2)</f>
        <v>17.79</v>
      </c>
      <c r="H15" s="177">
        <f t="shared" si="1"/>
        <v>1067.3999999999999</v>
      </c>
      <c r="I15" s="37" t="s">
        <v>102</v>
      </c>
      <c r="J15" s="170"/>
      <c r="K15" s="1" t="s">
        <v>82</v>
      </c>
      <c r="O15" s="165">
        <f t="shared" si="2"/>
        <v>120</v>
      </c>
      <c r="P15" s="165">
        <f t="shared" si="3"/>
        <v>43.5</v>
      </c>
      <c r="Q15" s="165">
        <f t="shared" si="3"/>
        <v>1740</v>
      </c>
      <c r="R15" s="165">
        <f t="shared" si="0"/>
        <v>2134.7999999999997</v>
      </c>
      <c r="S15" s="165"/>
    </row>
    <row r="16" spans="1:19" ht="24" customHeight="1" x14ac:dyDescent="0.2">
      <c r="A16" s="12" t="s">
        <v>117</v>
      </c>
      <c r="B16" s="13" t="s">
        <v>133</v>
      </c>
      <c r="C16" s="8" t="s">
        <v>19</v>
      </c>
      <c r="D16" s="9">
        <v>5</v>
      </c>
      <c r="E16" s="10">
        <v>214.82</v>
      </c>
      <c r="F16" s="11">
        <f>E16*D16</f>
        <v>1074.0999999999999</v>
      </c>
      <c r="G16" s="11">
        <f>ROUND(E16*(1+'BDI CONVENCIONAL SEM DESONER.'!$C$32),2)</f>
        <v>263.54000000000002</v>
      </c>
      <c r="H16" s="177">
        <f t="shared" si="1"/>
        <v>1317.7</v>
      </c>
      <c r="I16" s="37" t="s">
        <v>83</v>
      </c>
      <c r="J16" s="170"/>
      <c r="O16" s="165">
        <f>D16+D23+D30</f>
        <v>15</v>
      </c>
      <c r="P16" s="165">
        <f t="shared" si="3"/>
        <v>644.46</v>
      </c>
      <c r="Q16" s="165">
        <f t="shared" si="3"/>
        <v>3222.2999999999997</v>
      </c>
      <c r="R16" s="165">
        <f t="shared" ref="R16" si="4">H16+H23+H30</f>
        <v>3953.1000000000004</v>
      </c>
      <c r="S16" s="165"/>
    </row>
    <row r="17" spans="1:18" ht="6" customHeight="1" x14ac:dyDescent="0.2">
      <c r="A17" s="113"/>
      <c r="B17" s="114"/>
      <c r="C17" s="104"/>
      <c r="D17" s="105"/>
      <c r="E17" s="106"/>
      <c r="F17" s="115"/>
      <c r="G17" s="116"/>
      <c r="H17" s="116"/>
      <c r="I17" s="116"/>
      <c r="J17" s="170"/>
    </row>
    <row r="18" spans="1:18" ht="13.5" customHeight="1" x14ac:dyDescent="0.2">
      <c r="A18" s="107">
        <v>2</v>
      </c>
      <c r="B18" s="118" t="s">
        <v>155</v>
      </c>
      <c r="C18" s="109"/>
      <c r="D18" s="110"/>
      <c r="E18" s="111"/>
      <c r="F18" s="198" t="s">
        <v>139</v>
      </c>
      <c r="G18" s="199"/>
      <c r="H18" s="179">
        <f>SUM(H19:H23)</f>
        <v>48640.619999999995</v>
      </c>
      <c r="I18" s="70"/>
      <c r="J18" s="171"/>
      <c r="R18" s="165">
        <f>SUM(R12:R17)</f>
        <v>157381.16</v>
      </c>
    </row>
    <row r="19" spans="1:18" ht="132" x14ac:dyDescent="0.2">
      <c r="A19" s="12" t="s">
        <v>121</v>
      </c>
      <c r="B19" s="13" t="s">
        <v>157</v>
      </c>
      <c r="C19" s="8" t="s">
        <v>13</v>
      </c>
      <c r="D19" s="9">
        <v>850</v>
      </c>
      <c r="E19" s="10">
        <f>ComposiçõesPOA!G67</f>
        <v>31.804800000000004</v>
      </c>
      <c r="F19" s="11">
        <f>E19*D19</f>
        <v>27034.080000000002</v>
      </c>
      <c r="G19" s="11">
        <f>ROUND(E19*(1+'BDI CONVENCIONAL SEM DESONER.'!$C$32),2)</f>
        <v>39.020000000000003</v>
      </c>
      <c r="H19" s="177">
        <f t="shared" si="1"/>
        <v>33167</v>
      </c>
      <c r="I19" s="8" t="s">
        <v>26</v>
      </c>
      <c r="J19" s="172"/>
    </row>
    <row r="20" spans="1:18" ht="24" x14ac:dyDescent="0.2">
      <c r="A20" s="12" t="s">
        <v>122</v>
      </c>
      <c r="B20" s="13" t="s">
        <v>44</v>
      </c>
      <c r="C20" s="8" t="s">
        <v>19</v>
      </c>
      <c r="D20" s="9">
        <v>1</v>
      </c>
      <c r="E20" s="10">
        <f>ComposiçõesPOA!G82</f>
        <v>5046.3999999999996</v>
      </c>
      <c r="F20" s="11">
        <f>E20*D20</f>
        <v>5046.3999999999996</v>
      </c>
      <c r="G20" s="11">
        <f>ROUND(E20*(1+'BDI CONVENCIONAL SEM DESONER.'!$C$32),2)</f>
        <v>6190.85</v>
      </c>
      <c r="H20" s="177">
        <f t="shared" si="1"/>
        <v>6190.85</v>
      </c>
      <c r="I20" s="8" t="s">
        <v>26</v>
      </c>
      <c r="J20" s="172"/>
    </row>
    <row r="21" spans="1:18" ht="36" x14ac:dyDescent="0.2">
      <c r="A21" s="12" t="s">
        <v>123</v>
      </c>
      <c r="B21" s="13" t="s">
        <v>43</v>
      </c>
      <c r="C21" s="8" t="s">
        <v>19</v>
      </c>
      <c r="D21" s="9">
        <v>1</v>
      </c>
      <c r="E21" s="10">
        <f>ComposiçõesPOA!G97</f>
        <v>6057.6</v>
      </c>
      <c r="F21" s="11">
        <f>E21*D21</f>
        <v>6057.6</v>
      </c>
      <c r="G21" s="11">
        <f>ROUND(E21*(1+'BDI CONVENCIONAL SEM DESONER.'!$C$32),2)</f>
        <v>7431.37</v>
      </c>
      <c r="H21" s="177">
        <f t="shared" si="1"/>
        <v>7431.37</v>
      </c>
      <c r="I21" s="8" t="s">
        <v>26</v>
      </c>
      <c r="J21" s="172"/>
    </row>
    <row r="22" spans="1:18" ht="24.75" customHeight="1" x14ac:dyDescent="0.2">
      <c r="A22" s="12" t="s">
        <v>124</v>
      </c>
      <c r="B22" s="13" t="s">
        <v>25</v>
      </c>
      <c r="C22" s="8" t="s">
        <v>12</v>
      </c>
      <c r="D22" s="9">
        <v>30</v>
      </c>
      <c r="E22" s="10">
        <v>14.5</v>
      </c>
      <c r="F22" s="11">
        <f>E22*D22</f>
        <v>435</v>
      </c>
      <c r="G22" s="11">
        <f>ROUND(E22*(1+'BDI CONVENCIONAL SEM DESONER.'!$C$32),2)</f>
        <v>17.79</v>
      </c>
      <c r="H22" s="177">
        <f t="shared" si="1"/>
        <v>533.69999999999993</v>
      </c>
      <c r="I22" s="37" t="s">
        <v>102</v>
      </c>
      <c r="J22" s="170"/>
      <c r="K22" s="1" t="s">
        <v>82</v>
      </c>
    </row>
    <row r="23" spans="1:18" ht="24.75" customHeight="1" x14ac:dyDescent="0.2">
      <c r="A23" s="12" t="s">
        <v>125</v>
      </c>
      <c r="B23" s="13" t="s">
        <v>133</v>
      </c>
      <c r="C23" s="8" t="s">
        <v>19</v>
      </c>
      <c r="D23" s="9">
        <v>5</v>
      </c>
      <c r="E23" s="10">
        <v>214.82</v>
      </c>
      <c r="F23" s="11">
        <f>E23*D23</f>
        <v>1074.0999999999999</v>
      </c>
      <c r="G23" s="11">
        <f>ROUND(E23*(1+'BDI CONVENCIONAL SEM DESONER.'!$C$32),2)</f>
        <v>263.54000000000002</v>
      </c>
      <c r="H23" s="177">
        <f t="shared" si="1"/>
        <v>1317.7</v>
      </c>
      <c r="I23" s="37" t="s">
        <v>83</v>
      </c>
      <c r="J23" s="170"/>
    </row>
    <row r="24" spans="1:18" ht="6" customHeight="1" x14ac:dyDescent="0.2">
      <c r="A24" s="113"/>
      <c r="B24" s="114"/>
      <c r="C24" s="104"/>
      <c r="D24" s="105"/>
      <c r="E24" s="106"/>
      <c r="F24" s="115"/>
      <c r="G24" s="116"/>
      <c r="H24" s="116"/>
      <c r="I24" s="116"/>
      <c r="J24" s="170"/>
    </row>
    <row r="25" spans="1:18" ht="13.5" customHeight="1" x14ac:dyDescent="0.2">
      <c r="A25" s="107">
        <v>3</v>
      </c>
      <c r="B25" s="118" t="s">
        <v>156</v>
      </c>
      <c r="C25" s="109"/>
      <c r="D25" s="110"/>
      <c r="E25" s="111"/>
      <c r="F25" s="198" t="s">
        <v>139</v>
      </c>
      <c r="G25" s="199"/>
      <c r="H25" s="179">
        <f>SUM(H26:H30)</f>
        <v>38105.22</v>
      </c>
      <c r="I25" s="70"/>
      <c r="J25" s="171"/>
    </row>
    <row r="26" spans="1:18" ht="132" x14ac:dyDescent="0.2">
      <c r="A26" s="12" t="s">
        <v>142</v>
      </c>
      <c r="B26" s="13" t="s">
        <v>157</v>
      </c>
      <c r="C26" s="8" t="s">
        <v>13</v>
      </c>
      <c r="D26" s="9">
        <v>580</v>
      </c>
      <c r="E26" s="10">
        <f>ComposiçõesPOA!G112</f>
        <v>31.804800000000004</v>
      </c>
      <c r="F26" s="11">
        <f>E26*D26</f>
        <v>18446.784000000003</v>
      </c>
      <c r="G26" s="11">
        <f>ROUND(E26*(1+'BDI CONVENCIONAL SEM DESONER.'!$C$32),2)</f>
        <v>39.020000000000003</v>
      </c>
      <c r="H26" s="177">
        <f t="shared" si="1"/>
        <v>22631.600000000002</v>
      </c>
      <c r="I26" s="8" t="s">
        <v>26</v>
      </c>
      <c r="J26" s="172"/>
    </row>
    <row r="27" spans="1:18" ht="24" x14ac:dyDescent="0.2">
      <c r="A27" s="12" t="s">
        <v>143</v>
      </c>
      <c r="B27" s="13" t="s">
        <v>44</v>
      </c>
      <c r="C27" s="8" t="s">
        <v>19</v>
      </c>
      <c r="D27" s="9">
        <v>1</v>
      </c>
      <c r="E27" s="10">
        <f>ComposiçõesPOA!G127</f>
        <v>5046.3999999999996</v>
      </c>
      <c r="F27" s="11">
        <f>E27*D27</f>
        <v>5046.3999999999996</v>
      </c>
      <c r="G27" s="11">
        <f>ROUND(E27*(1+'BDI CONVENCIONAL SEM DESONER.'!$C$32),2)</f>
        <v>6190.85</v>
      </c>
      <c r="H27" s="177">
        <f t="shared" si="1"/>
        <v>6190.85</v>
      </c>
      <c r="I27" s="8" t="s">
        <v>26</v>
      </c>
      <c r="J27" s="172"/>
    </row>
    <row r="28" spans="1:18" ht="36" x14ac:dyDescent="0.2">
      <c r="A28" s="12" t="s">
        <v>144</v>
      </c>
      <c r="B28" s="13" t="s">
        <v>43</v>
      </c>
      <c r="C28" s="8" t="s">
        <v>19</v>
      </c>
      <c r="D28" s="9">
        <v>1</v>
      </c>
      <c r="E28" s="10">
        <f>ComposiçõesPOA!G142</f>
        <v>6057.6</v>
      </c>
      <c r="F28" s="11">
        <f>E28*D28</f>
        <v>6057.6</v>
      </c>
      <c r="G28" s="11">
        <f>ROUND(E28*(1+'BDI CONVENCIONAL SEM DESONER.'!$C$32),2)</f>
        <v>7431.37</v>
      </c>
      <c r="H28" s="177">
        <f t="shared" si="1"/>
        <v>7431.37</v>
      </c>
      <c r="I28" s="8" t="s">
        <v>26</v>
      </c>
      <c r="J28" s="172"/>
    </row>
    <row r="29" spans="1:18" ht="24.75" customHeight="1" x14ac:dyDescent="0.2">
      <c r="A29" s="12" t="s">
        <v>145</v>
      </c>
      <c r="B29" s="13" t="s">
        <v>25</v>
      </c>
      <c r="C29" s="8" t="s">
        <v>12</v>
      </c>
      <c r="D29" s="9">
        <v>30</v>
      </c>
      <c r="E29" s="10">
        <v>14.5</v>
      </c>
      <c r="F29" s="11">
        <f>E29*D29</f>
        <v>435</v>
      </c>
      <c r="G29" s="11">
        <f>ROUND(E29*(1+'BDI CONVENCIONAL SEM DESONER.'!$C$32),2)</f>
        <v>17.79</v>
      </c>
      <c r="H29" s="177">
        <f t="shared" si="1"/>
        <v>533.69999999999993</v>
      </c>
      <c r="I29" s="37" t="s">
        <v>102</v>
      </c>
      <c r="J29" s="170"/>
      <c r="K29" s="1" t="s">
        <v>82</v>
      </c>
    </row>
    <row r="30" spans="1:18" ht="24.75" customHeight="1" x14ac:dyDescent="0.2">
      <c r="A30" s="12" t="s">
        <v>146</v>
      </c>
      <c r="B30" s="13" t="s">
        <v>133</v>
      </c>
      <c r="C30" s="8" t="s">
        <v>19</v>
      </c>
      <c r="D30" s="9">
        <v>5</v>
      </c>
      <c r="E30" s="10">
        <v>214.82</v>
      </c>
      <c r="F30" s="11">
        <f>E30*D30</f>
        <v>1074.0999999999999</v>
      </c>
      <c r="G30" s="11">
        <f>ROUND(E30*(1+'BDI CONVENCIONAL SEM DESONER.'!$C$32),2)</f>
        <v>263.54000000000002</v>
      </c>
      <c r="H30" s="177">
        <f t="shared" si="1"/>
        <v>1317.7</v>
      </c>
      <c r="I30" s="37" t="s">
        <v>83</v>
      </c>
      <c r="J30" s="170"/>
    </row>
    <row r="31" spans="1:18" ht="6" customHeight="1" x14ac:dyDescent="0.2">
      <c r="A31" s="132"/>
      <c r="B31" s="133"/>
      <c r="C31" s="133"/>
      <c r="D31" s="133"/>
      <c r="E31" s="133"/>
      <c r="F31" s="133"/>
      <c r="G31" s="133"/>
      <c r="H31" s="134"/>
      <c r="I31" s="134"/>
      <c r="J31" s="173"/>
    </row>
    <row r="32" spans="1:18" ht="12" x14ac:dyDescent="0.2">
      <c r="A32" s="184" t="s">
        <v>30</v>
      </c>
      <c r="B32" s="185"/>
      <c r="C32" s="185"/>
      <c r="D32" s="185"/>
      <c r="E32" s="186"/>
      <c r="F32" s="192">
        <f>ROUND(SUM(F11:F30),2)</f>
        <v>128281.88</v>
      </c>
      <c r="G32" s="193"/>
      <c r="H32" s="194"/>
      <c r="I32" s="64"/>
      <c r="J32" s="174"/>
    </row>
    <row r="33" spans="1:10" ht="6" customHeight="1" x14ac:dyDescent="0.2">
      <c r="A33" s="187"/>
      <c r="B33" s="188"/>
      <c r="C33" s="188"/>
      <c r="D33" s="188"/>
      <c r="E33" s="188"/>
      <c r="F33" s="188"/>
      <c r="G33" s="188"/>
      <c r="H33" s="188"/>
      <c r="I33" s="189"/>
      <c r="J33" s="175"/>
    </row>
    <row r="34" spans="1:10" ht="12" x14ac:dyDescent="0.2">
      <c r="A34" s="65"/>
      <c r="B34" s="66"/>
      <c r="C34" s="66"/>
      <c r="D34" s="100" t="s">
        <v>29</v>
      </c>
      <c r="E34" s="68">
        <f>B6</f>
        <v>0.22678527360258505</v>
      </c>
      <c r="F34" s="192">
        <f>F36-F32</f>
        <v>29099.27999999997</v>
      </c>
      <c r="G34" s="193"/>
      <c r="H34" s="194"/>
      <c r="I34" s="64"/>
      <c r="J34" s="174"/>
    </row>
    <row r="35" spans="1:10" ht="6" customHeight="1" x14ac:dyDescent="0.2">
      <c r="A35" s="187"/>
      <c r="B35" s="188"/>
      <c r="C35" s="188"/>
      <c r="D35" s="188"/>
      <c r="E35" s="188"/>
      <c r="F35" s="188"/>
      <c r="G35" s="188"/>
      <c r="H35" s="188"/>
      <c r="I35" s="189"/>
      <c r="J35" s="175"/>
    </row>
    <row r="36" spans="1:10" ht="12" x14ac:dyDescent="0.2">
      <c r="A36" s="203" t="s">
        <v>28</v>
      </c>
      <c r="B36" s="203"/>
      <c r="C36" s="203"/>
      <c r="D36" s="203"/>
      <c r="E36" s="203"/>
      <c r="F36" s="192">
        <f>SUM(H25,H18,H11)</f>
        <v>157381.15999999997</v>
      </c>
      <c r="G36" s="193"/>
      <c r="H36" s="194"/>
      <c r="I36" s="69"/>
      <c r="J36" s="176"/>
    </row>
    <row r="37" spans="1:10" x14ac:dyDescent="0.2">
      <c r="H37" s="165"/>
    </row>
    <row r="38" spans="1:10" x14ac:dyDescent="0.2">
      <c r="I38" s="2"/>
      <c r="J38" s="2"/>
    </row>
    <row r="40" spans="1:10" x14ac:dyDescent="0.2">
      <c r="I40" s="2"/>
    </row>
  </sheetData>
  <mergeCells count="25">
    <mergeCell ref="A1:I1"/>
    <mergeCell ref="A2:I2"/>
    <mergeCell ref="A4:C4"/>
    <mergeCell ref="A5:E5"/>
    <mergeCell ref="A8:A9"/>
    <mergeCell ref="B8:B9"/>
    <mergeCell ref="C8:C9"/>
    <mergeCell ref="D8:D9"/>
    <mergeCell ref="E8:E9"/>
    <mergeCell ref="F8:F9"/>
    <mergeCell ref="A3:I3"/>
    <mergeCell ref="H8:H9"/>
    <mergeCell ref="I8:I9"/>
    <mergeCell ref="G8:G9"/>
    <mergeCell ref="A35:I35"/>
    <mergeCell ref="A36:E36"/>
    <mergeCell ref="F36:H36"/>
    <mergeCell ref="B11:E11"/>
    <mergeCell ref="A32:E32"/>
    <mergeCell ref="F32:H32"/>
    <mergeCell ref="A33:I33"/>
    <mergeCell ref="F34:H34"/>
    <mergeCell ref="F11:G11"/>
    <mergeCell ref="F18:G18"/>
    <mergeCell ref="F25:G25"/>
  </mergeCells>
  <pageMargins left="0.511811024" right="0.511811024" top="0.78740157499999996" bottom="0.78740157499999996" header="0.31496062000000002" footer="0.31496062000000002"/>
  <pageSetup paperSize="9" scale="77" fitToHeight="0" orientation="portrait" r:id="rId1"/>
  <rowBreaks count="1" manualBreakCount="1">
    <brk id="23" max="7"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39997558519241921"/>
  </sheetPr>
  <dimension ref="A1:P38"/>
  <sheetViews>
    <sheetView view="pageBreakPreview" zoomScaleNormal="100" zoomScaleSheetLayoutView="100" workbookViewId="0">
      <selection activeCell="I6" sqref="I6"/>
    </sheetView>
  </sheetViews>
  <sheetFormatPr defaultRowHeight="11.25" x14ac:dyDescent="0.2"/>
  <cols>
    <col min="1" max="1" width="4.5703125" style="1" customWidth="1"/>
    <col min="2" max="2" width="36" style="1" customWidth="1"/>
    <col min="3" max="3" width="5.7109375" style="7" bestFit="1" customWidth="1"/>
    <col min="4" max="4" width="10.5703125" style="1" customWidth="1"/>
    <col min="5" max="5" width="8.5703125" style="1" bestFit="1" customWidth="1"/>
    <col min="6" max="6" width="10" style="1" bestFit="1" customWidth="1"/>
    <col min="7" max="7" width="14.28515625" style="1" customWidth="1"/>
    <col min="8" max="8" width="10.85546875" style="1" customWidth="1"/>
    <col min="9" max="9" width="16.7109375" style="3" customWidth="1"/>
    <col min="10" max="16" width="9.140625" style="1"/>
    <col min="17" max="17" width="53.42578125" style="1" customWidth="1"/>
    <col min="18" max="16384" width="9.140625" style="1"/>
  </cols>
  <sheetData>
    <row r="1" spans="1:16" ht="32.25" customHeight="1" x14ac:dyDescent="0.2">
      <c r="A1" s="181" t="s">
        <v>41</v>
      </c>
      <c r="B1" s="182"/>
      <c r="C1" s="182"/>
      <c r="D1" s="182"/>
      <c r="E1" s="182"/>
      <c r="F1" s="182"/>
      <c r="G1" s="182"/>
      <c r="H1" s="182"/>
      <c r="I1" s="183"/>
    </row>
    <row r="2" spans="1:16" ht="12.75" x14ac:dyDescent="0.2">
      <c r="A2" s="190" t="s">
        <v>173</v>
      </c>
      <c r="B2" s="191"/>
      <c r="C2" s="191"/>
      <c r="D2" s="191"/>
      <c r="E2" s="191"/>
      <c r="F2" s="191"/>
      <c r="G2" s="191"/>
      <c r="H2" s="191"/>
      <c r="I2" s="197"/>
    </row>
    <row r="3" spans="1:16" ht="26.25" customHeight="1" x14ac:dyDescent="0.2">
      <c r="A3" s="190" t="s">
        <v>180</v>
      </c>
      <c r="B3" s="191"/>
      <c r="C3" s="191"/>
      <c r="D3" s="191"/>
      <c r="E3" s="191"/>
      <c r="F3" s="191"/>
      <c r="G3" s="191"/>
      <c r="H3" s="191"/>
      <c r="I3" s="197"/>
    </row>
    <row r="4" spans="1:16" ht="12.75" x14ac:dyDescent="0.2">
      <c r="A4" s="190" t="s">
        <v>100</v>
      </c>
      <c r="B4" s="191"/>
      <c r="C4" s="191"/>
      <c r="D4" s="56"/>
      <c r="E4" s="56"/>
      <c r="F4" s="56"/>
      <c r="G4" s="56"/>
      <c r="H4" s="56"/>
      <c r="I4" s="128"/>
    </row>
    <row r="5" spans="1:16" ht="12.75" customHeight="1" x14ac:dyDescent="0.2">
      <c r="A5" s="190" t="s">
        <v>89</v>
      </c>
      <c r="B5" s="191"/>
      <c r="C5" s="191"/>
      <c r="D5" s="191"/>
      <c r="E5" s="191"/>
      <c r="F5" s="56"/>
      <c r="G5" s="56"/>
      <c r="H5" s="56"/>
      <c r="I5" s="128"/>
    </row>
    <row r="6" spans="1:16" ht="12.75" customHeight="1" x14ac:dyDescent="0.2">
      <c r="A6" s="129" t="s">
        <v>90</v>
      </c>
      <c r="B6" s="54">
        <f>'BDI CONVENCIONAL SEM DESONER.'!C32</f>
        <v>0.22678527360258505</v>
      </c>
      <c r="C6" s="55"/>
      <c r="D6" s="56"/>
      <c r="E6" s="56"/>
      <c r="F6" s="56"/>
      <c r="G6" s="56"/>
      <c r="H6" s="56"/>
      <c r="I6" s="128"/>
    </row>
    <row r="7" spans="1:16" ht="9.75" customHeight="1" x14ac:dyDescent="0.2">
      <c r="A7" s="130"/>
      <c r="B7" s="60"/>
      <c r="C7" s="61"/>
      <c r="D7" s="60"/>
      <c r="E7" s="60"/>
      <c r="F7" s="60"/>
      <c r="G7" s="60"/>
      <c r="H7" s="60"/>
      <c r="I7" s="131"/>
    </row>
    <row r="8" spans="1:16" ht="9.75" customHeight="1" x14ac:dyDescent="0.2">
      <c r="A8" s="205" t="s">
        <v>27</v>
      </c>
      <c r="B8" s="201" t="s">
        <v>20</v>
      </c>
      <c r="C8" s="200" t="s">
        <v>21</v>
      </c>
      <c r="D8" s="205" t="s">
        <v>22</v>
      </c>
      <c r="E8" s="200" t="s">
        <v>88</v>
      </c>
      <c r="F8" s="200" t="s">
        <v>23</v>
      </c>
      <c r="G8" s="201" t="s">
        <v>191</v>
      </c>
      <c r="H8" s="200" t="s">
        <v>84</v>
      </c>
      <c r="I8" s="200" t="s">
        <v>24</v>
      </c>
    </row>
    <row r="9" spans="1:16" ht="14.25" customHeight="1" x14ac:dyDescent="0.2">
      <c r="A9" s="205"/>
      <c r="B9" s="202"/>
      <c r="C9" s="200"/>
      <c r="D9" s="205"/>
      <c r="E9" s="200"/>
      <c r="F9" s="200"/>
      <c r="G9" s="202"/>
      <c r="H9" s="200"/>
      <c r="I9" s="200"/>
    </row>
    <row r="10" spans="1:16" ht="5.25" customHeight="1" x14ac:dyDescent="0.2">
      <c r="A10" s="113"/>
      <c r="B10" s="114"/>
      <c r="C10" s="104"/>
      <c r="D10" s="105"/>
      <c r="E10" s="106"/>
      <c r="F10" s="115"/>
      <c r="G10" s="115"/>
      <c r="H10" s="115"/>
      <c r="I10" s="116"/>
    </row>
    <row r="11" spans="1:16" ht="13.5" customHeight="1" x14ac:dyDescent="0.2">
      <c r="A11" s="107">
        <v>1</v>
      </c>
      <c r="B11" s="195" t="s">
        <v>174</v>
      </c>
      <c r="C11" s="196"/>
      <c r="D11" s="196"/>
      <c r="E11" s="196"/>
      <c r="F11" s="112" t="s">
        <v>139</v>
      </c>
      <c r="G11" s="112"/>
      <c r="H11" s="117">
        <f>SUM(H12:H16)</f>
        <v>42787.62</v>
      </c>
      <c r="I11" s="70"/>
    </row>
    <row r="12" spans="1:16" ht="128.25" customHeight="1" x14ac:dyDescent="0.2">
      <c r="A12" s="12" t="s">
        <v>113</v>
      </c>
      <c r="B12" s="13" t="s">
        <v>157</v>
      </c>
      <c r="C12" s="8" t="s">
        <v>13</v>
      </c>
      <c r="D12" s="9">
        <v>700</v>
      </c>
      <c r="E12" s="10">
        <f>ComposiçõesSJ!G22</f>
        <v>31.804800000000004</v>
      </c>
      <c r="F12" s="11">
        <f>E12*D12</f>
        <v>22263.360000000004</v>
      </c>
      <c r="G12" s="11">
        <f>ROUND(E12*(1+'BDI CONVENCIONAL SEM DESONER.'!$C$32),2)</f>
        <v>39.020000000000003</v>
      </c>
      <c r="H12" s="11">
        <f>D12*G12</f>
        <v>27314.000000000004</v>
      </c>
      <c r="I12" s="8" t="s">
        <v>26</v>
      </c>
      <c r="K12" s="165">
        <f>D12+D19+D26</f>
        <v>965</v>
      </c>
      <c r="L12" s="165">
        <f>E12+E19+E26</f>
        <v>95.414400000000015</v>
      </c>
      <c r="M12" s="165">
        <f>F12+F19+F26</f>
        <v>30691.632000000005</v>
      </c>
      <c r="N12" s="165">
        <f t="shared" ref="N12" si="0">H12+H19+H26</f>
        <v>37654.30000000001</v>
      </c>
      <c r="O12" s="165"/>
      <c r="P12" s="165"/>
    </row>
    <row r="13" spans="1:16" ht="24" x14ac:dyDescent="0.2">
      <c r="A13" s="12" t="s">
        <v>114</v>
      </c>
      <c r="B13" s="13" t="s">
        <v>44</v>
      </c>
      <c r="C13" s="8" t="s">
        <v>19</v>
      </c>
      <c r="D13" s="9">
        <v>1</v>
      </c>
      <c r="E13" s="10">
        <f>ComposiçõesSJ!G37</f>
        <v>5046.3999999999996</v>
      </c>
      <c r="F13" s="11">
        <f>E13*D13</f>
        <v>5046.3999999999996</v>
      </c>
      <c r="G13" s="11">
        <f>ROUND(E13*(1+'BDI CONVENCIONAL SEM DESONER.'!$C$32),2)</f>
        <v>6190.85</v>
      </c>
      <c r="H13" s="11">
        <f t="shared" ref="H13:H16" si="1">D13*G13</f>
        <v>6190.85</v>
      </c>
      <c r="I13" s="8" t="s">
        <v>26</v>
      </c>
      <c r="K13" s="165">
        <f t="shared" ref="K13:M14" si="2">D20+D27</f>
        <v>2</v>
      </c>
      <c r="L13" s="165">
        <f t="shared" si="2"/>
        <v>5046.3999999999996</v>
      </c>
      <c r="M13" s="165">
        <f t="shared" si="2"/>
        <v>5046.3999999999996</v>
      </c>
      <c r="N13" s="165">
        <f t="shared" ref="N13" si="3">H20+H27</f>
        <v>6190.84</v>
      </c>
    </row>
    <row r="14" spans="1:16" ht="37.5" customHeight="1" x14ac:dyDescent="0.2">
      <c r="A14" s="12" t="s">
        <v>115</v>
      </c>
      <c r="B14" s="13" t="s">
        <v>43</v>
      </c>
      <c r="C14" s="8" t="s">
        <v>19</v>
      </c>
      <c r="D14" s="9">
        <v>1</v>
      </c>
      <c r="E14" s="10">
        <f>ComposiçõesSJ!G52</f>
        <v>6057.6</v>
      </c>
      <c r="F14" s="11">
        <f>E14*D14</f>
        <v>6057.6</v>
      </c>
      <c r="G14" s="11">
        <f>ROUND(E14*(1+'BDI CONVENCIONAL SEM DESONER.'!$C$32),2)</f>
        <v>7431.37</v>
      </c>
      <c r="H14" s="11">
        <f t="shared" si="1"/>
        <v>7431.37</v>
      </c>
      <c r="I14" s="8" t="s">
        <v>26</v>
      </c>
      <c r="K14" s="165">
        <f t="shared" si="2"/>
        <v>2</v>
      </c>
      <c r="L14" s="165">
        <f t="shared" si="2"/>
        <v>6057.6</v>
      </c>
      <c r="M14" s="165">
        <f t="shared" si="2"/>
        <v>6057.6</v>
      </c>
      <c r="N14" s="165">
        <f t="shared" ref="N14" si="4">H21+H28</f>
        <v>7431.38</v>
      </c>
    </row>
    <row r="15" spans="1:16" ht="24" customHeight="1" x14ac:dyDescent="0.2">
      <c r="A15" s="12" t="s">
        <v>116</v>
      </c>
      <c r="B15" s="13" t="s">
        <v>25</v>
      </c>
      <c r="C15" s="8" t="s">
        <v>12</v>
      </c>
      <c r="D15" s="9">
        <v>30</v>
      </c>
      <c r="E15" s="10">
        <v>14.5</v>
      </c>
      <c r="F15" s="11">
        <f>E15*D15</f>
        <v>435</v>
      </c>
      <c r="G15" s="11">
        <f>ROUND(E15*(1+'BDI CONVENCIONAL SEM DESONER.'!$C$32),2)</f>
        <v>17.79</v>
      </c>
      <c r="H15" s="11">
        <f t="shared" si="1"/>
        <v>533.69999999999993</v>
      </c>
      <c r="I15" s="37" t="s">
        <v>102</v>
      </c>
      <c r="J15" s="1" t="s">
        <v>82</v>
      </c>
      <c r="K15" s="165">
        <f t="shared" ref="K15:K16" si="5">D15+D22+D29</f>
        <v>70</v>
      </c>
      <c r="L15" s="165">
        <f t="shared" ref="L15:L16" si="6">E15+E22+E29</f>
        <v>43.5</v>
      </c>
      <c r="M15" s="165">
        <f t="shared" ref="M15:M16" si="7">F15+F22+F29</f>
        <v>1015</v>
      </c>
      <c r="N15" s="165">
        <f t="shared" ref="N15:N16" si="8">H15+H22+H29</f>
        <v>1245.2999999999997</v>
      </c>
    </row>
    <row r="16" spans="1:16" ht="24" customHeight="1" x14ac:dyDescent="0.2">
      <c r="A16" s="12" t="s">
        <v>117</v>
      </c>
      <c r="B16" s="13" t="s">
        <v>133</v>
      </c>
      <c r="C16" s="8" t="s">
        <v>19</v>
      </c>
      <c r="D16" s="9">
        <v>5</v>
      </c>
      <c r="E16" s="10">
        <v>214.82</v>
      </c>
      <c r="F16" s="11">
        <f>E16*D16</f>
        <v>1074.0999999999999</v>
      </c>
      <c r="G16" s="11">
        <f>ROUND(E16*(1+'BDI CONVENCIONAL SEM DESONER.'!$C$32),2)</f>
        <v>263.54000000000002</v>
      </c>
      <c r="H16" s="11">
        <f t="shared" si="1"/>
        <v>1317.7</v>
      </c>
      <c r="I16" s="37" t="s">
        <v>83</v>
      </c>
      <c r="K16" s="165">
        <f t="shared" si="5"/>
        <v>15</v>
      </c>
      <c r="L16" s="165">
        <f t="shared" si="6"/>
        <v>644.46</v>
      </c>
      <c r="M16" s="165">
        <f t="shared" si="7"/>
        <v>3222.2999999999997</v>
      </c>
      <c r="N16" s="165">
        <f t="shared" si="8"/>
        <v>3953.1000000000004</v>
      </c>
    </row>
    <row r="17" spans="1:14" ht="6" customHeight="1" x14ac:dyDescent="0.2">
      <c r="A17" s="113"/>
      <c r="B17" s="114"/>
      <c r="C17" s="104"/>
      <c r="D17" s="105"/>
      <c r="E17" s="106"/>
      <c r="F17" s="115"/>
      <c r="G17" s="11"/>
      <c r="H17" s="115"/>
      <c r="I17" s="116"/>
    </row>
    <row r="18" spans="1:14" ht="13.5" customHeight="1" x14ac:dyDescent="0.2">
      <c r="A18" s="107">
        <v>2</v>
      </c>
      <c r="B18" s="118" t="s">
        <v>175</v>
      </c>
      <c r="C18" s="109"/>
      <c r="D18" s="110"/>
      <c r="E18" s="111"/>
      <c r="F18" s="198" t="s">
        <v>139</v>
      </c>
      <c r="G18" s="199"/>
      <c r="H18" s="117">
        <f>SUM(H19:H23)</f>
        <v>14337.610000000002</v>
      </c>
      <c r="I18" s="70"/>
      <c r="N18" s="165">
        <f>SUM(N12:N17)</f>
        <v>56474.920000000013</v>
      </c>
    </row>
    <row r="19" spans="1:14" ht="132" x14ac:dyDescent="0.2">
      <c r="A19" s="12" t="s">
        <v>121</v>
      </c>
      <c r="B19" s="13" t="s">
        <v>157</v>
      </c>
      <c r="C19" s="8" t="s">
        <v>13</v>
      </c>
      <c r="D19" s="9">
        <v>150</v>
      </c>
      <c r="E19" s="10">
        <f>ComposiçõesSJ!G67</f>
        <v>31.804800000000004</v>
      </c>
      <c r="F19" s="11">
        <f>E19*D19</f>
        <v>4770.72</v>
      </c>
      <c r="G19" s="11">
        <f>ROUND(E19*(1+'BDI CONVENCIONAL SEM DESONER.'!$C$32),2)</f>
        <v>39.020000000000003</v>
      </c>
      <c r="H19" s="11">
        <f>D19*G19</f>
        <v>5853.0000000000009</v>
      </c>
      <c r="I19" s="8" t="s">
        <v>26</v>
      </c>
    </row>
    <row r="20" spans="1:14" ht="24" x14ac:dyDescent="0.2">
      <c r="A20" s="12" t="s">
        <v>122</v>
      </c>
      <c r="B20" s="13" t="s">
        <v>44</v>
      </c>
      <c r="C20" s="8" t="s">
        <v>19</v>
      </c>
      <c r="D20" s="9">
        <v>1</v>
      </c>
      <c r="E20" s="10">
        <f>ComposiçõesSJ!G82</f>
        <v>2523.1999999999998</v>
      </c>
      <c r="F20" s="11">
        <f>E20*D20</f>
        <v>2523.1999999999998</v>
      </c>
      <c r="G20" s="11">
        <f>ROUND(E20*(1+'BDI CONVENCIONAL SEM DESONER.'!$C$32),2)</f>
        <v>3095.42</v>
      </c>
      <c r="H20" s="11">
        <f t="shared" ref="H20:H23" si="9">D20*G20</f>
        <v>3095.42</v>
      </c>
      <c r="I20" s="8" t="s">
        <v>26</v>
      </c>
    </row>
    <row r="21" spans="1:14" ht="36" x14ac:dyDescent="0.2">
      <c r="A21" s="12" t="s">
        <v>123</v>
      </c>
      <c r="B21" s="13" t="s">
        <v>43</v>
      </c>
      <c r="C21" s="8" t="s">
        <v>19</v>
      </c>
      <c r="D21" s="9">
        <v>1</v>
      </c>
      <c r="E21" s="10">
        <f>ComposiçõesSJ!G97</f>
        <v>3028.8</v>
      </c>
      <c r="F21" s="11">
        <f>E21*D21</f>
        <v>3028.8</v>
      </c>
      <c r="G21" s="11">
        <f>ROUND(E21*(1+'BDI CONVENCIONAL SEM DESONER.'!$C$32),2)</f>
        <v>3715.69</v>
      </c>
      <c r="H21" s="11">
        <f t="shared" si="9"/>
        <v>3715.69</v>
      </c>
      <c r="I21" s="8" t="s">
        <v>26</v>
      </c>
    </row>
    <row r="22" spans="1:14" ht="24.75" customHeight="1" x14ac:dyDescent="0.2">
      <c r="A22" s="12" t="s">
        <v>124</v>
      </c>
      <c r="B22" s="13" t="s">
        <v>25</v>
      </c>
      <c r="C22" s="8" t="s">
        <v>12</v>
      </c>
      <c r="D22" s="9">
        <v>20</v>
      </c>
      <c r="E22" s="10">
        <v>14.5</v>
      </c>
      <c r="F22" s="11">
        <f>E22*D22</f>
        <v>290</v>
      </c>
      <c r="G22" s="11">
        <f>ROUND(E22*(1+'BDI CONVENCIONAL SEM DESONER.'!$C$32),2)</f>
        <v>17.79</v>
      </c>
      <c r="H22" s="11">
        <f t="shared" si="9"/>
        <v>355.79999999999995</v>
      </c>
      <c r="I22" s="37" t="s">
        <v>102</v>
      </c>
      <c r="J22" s="1" t="s">
        <v>82</v>
      </c>
    </row>
    <row r="23" spans="1:14" ht="24.75" customHeight="1" x14ac:dyDescent="0.2">
      <c r="A23" s="12" t="s">
        <v>125</v>
      </c>
      <c r="B23" s="13" t="s">
        <v>133</v>
      </c>
      <c r="C23" s="8" t="s">
        <v>19</v>
      </c>
      <c r="D23" s="9">
        <v>5</v>
      </c>
      <c r="E23" s="10">
        <v>214.82</v>
      </c>
      <c r="F23" s="11">
        <f>E23*D23</f>
        <v>1074.0999999999999</v>
      </c>
      <c r="G23" s="11">
        <f>ROUND(E23*(1+'BDI CONVENCIONAL SEM DESONER.'!$C$32),2)</f>
        <v>263.54000000000002</v>
      </c>
      <c r="H23" s="11">
        <f t="shared" si="9"/>
        <v>1317.7</v>
      </c>
      <c r="I23" s="37" t="s">
        <v>83</v>
      </c>
    </row>
    <row r="24" spans="1:14" ht="6" customHeight="1" x14ac:dyDescent="0.2">
      <c r="A24" s="113"/>
      <c r="B24" s="114"/>
      <c r="C24" s="104"/>
      <c r="D24" s="105"/>
      <c r="E24" s="106"/>
      <c r="F24" s="115"/>
      <c r="G24" s="11"/>
      <c r="H24" s="115"/>
      <c r="I24" s="116"/>
    </row>
    <row r="25" spans="1:14" ht="13.5" customHeight="1" x14ac:dyDescent="0.2">
      <c r="A25" s="107">
        <v>3</v>
      </c>
      <c r="B25" s="118" t="s">
        <v>176</v>
      </c>
      <c r="C25" s="109"/>
      <c r="D25" s="110"/>
      <c r="E25" s="111"/>
      <c r="F25" s="198" t="s">
        <v>139</v>
      </c>
      <c r="G25" s="199"/>
      <c r="H25" s="117">
        <f>SUM(H26:H30)</f>
        <v>12971.91</v>
      </c>
      <c r="I25" s="70"/>
    </row>
    <row r="26" spans="1:14" ht="132" x14ac:dyDescent="0.2">
      <c r="A26" s="12" t="s">
        <v>142</v>
      </c>
      <c r="B26" s="13" t="s">
        <v>157</v>
      </c>
      <c r="C26" s="8" t="s">
        <v>13</v>
      </c>
      <c r="D26" s="9">
        <v>115</v>
      </c>
      <c r="E26" s="10">
        <f>ComposiçõesSJ!G112</f>
        <v>31.804800000000004</v>
      </c>
      <c r="F26" s="11">
        <f>E26*D26</f>
        <v>3657.5520000000006</v>
      </c>
      <c r="G26" s="11">
        <f>ROUND(E26*(1+'BDI CONVENCIONAL SEM DESONER.'!$C$32),2)</f>
        <v>39.020000000000003</v>
      </c>
      <c r="H26" s="11">
        <f>D26*G26</f>
        <v>4487.3</v>
      </c>
      <c r="I26" s="8" t="s">
        <v>26</v>
      </c>
    </row>
    <row r="27" spans="1:14" ht="24" x14ac:dyDescent="0.2">
      <c r="A27" s="12" t="s">
        <v>143</v>
      </c>
      <c r="B27" s="13" t="s">
        <v>44</v>
      </c>
      <c r="C27" s="8" t="s">
        <v>19</v>
      </c>
      <c r="D27" s="9">
        <v>1</v>
      </c>
      <c r="E27" s="10">
        <f>ComposiçõesSJ!G127</f>
        <v>2523.1999999999998</v>
      </c>
      <c r="F27" s="11">
        <f>E27*D27</f>
        <v>2523.1999999999998</v>
      </c>
      <c r="G27" s="11">
        <f>ROUND(E27*(1+'BDI CONVENCIONAL SEM DESONER.'!$C$32),2)</f>
        <v>3095.42</v>
      </c>
      <c r="H27" s="11">
        <f t="shared" ref="H27:H30" si="10">D27*G27</f>
        <v>3095.42</v>
      </c>
      <c r="I27" s="8" t="s">
        <v>26</v>
      </c>
    </row>
    <row r="28" spans="1:14" ht="36" x14ac:dyDescent="0.2">
      <c r="A28" s="12" t="s">
        <v>144</v>
      </c>
      <c r="B28" s="13" t="s">
        <v>43</v>
      </c>
      <c r="C28" s="8" t="s">
        <v>19</v>
      </c>
      <c r="D28" s="9">
        <v>1</v>
      </c>
      <c r="E28" s="10">
        <f>ComposiçõesSJ!G142</f>
        <v>3028.8</v>
      </c>
      <c r="F28" s="11">
        <f>E28*D28</f>
        <v>3028.8</v>
      </c>
      <c r="G28" s="11">
        <f>ROUND(E28*(1+'BDI CONVENCIONAL SEM DESONER.'!$C$32),2)</f>
        <v>3715.69</v>
      </c>
      <c r="H28" s="11">
        <f t="shared" si="10"/>
        <v>3715.69</v>
      </c>
      <c r="I28" s="8" t="s">
        <v>26</v>
      </c>
    </row>
    <row r="29" spans="1:14" ht="24.75" customHeight="1" x14ac:dyDescent="0.2">
      <c r="A29" s="12" t="s">
        <v>145</v>
      </c>
      <c r="B29" s="13" t="s">
        <v>25</v>
      </c>
      <c r="C29" s="8" t="s">
        <v>12</v>
      </c>
      <c r="D29" s="9">
        <v>20</v>
      </c>
      <c r="E29" s="10">
        <v>14.5</v>
      </c>
      <c r="F29" s="11">
        <f>E29*D29</f>
        <v>290</v>
      </c>
      <c r="G29" s="11">
        <f>ROUND(E29*(1+'BDI CONVENCIONAL SEM DESONER.'!$C$32),2)</f>
        <v>17.79</v>
      </c>
      <c r="H29" s="11">
        <f t="shared" si="10"/>
        <v>355.79999999999995</v>
      </c>
      <c r="I29" s="37" t="s">
        <v>102</v>
      </c>
      <c r="J29" s="1" t="s">
        <v>82</v>
      </c>
    </row>
    <row r="30" spans="1:14" ht="24.75" customHeight="1" x14ac:dyDescent="0.2">
      <c r="A30" s="12" t="s">
        <v>146</v>
      </c>
      <c r="B30" s="13" t="s">
        <v>133</v>
      </c>
      <c r="C30" s="8" t="s">
        <v>19</v>
      </c>
      <c r="D30" s="9">
        <v>5</v>
      </c>
      <c r="E30" s="10">
        <v>214.82</v>
      </c>
      <c r="F30" s="11">
        <f>E30*D30</f>
        <v>1074.0999999999999</v>
      </c>
      <c r="G30" s="11">
        <f>ROUND(E30*(1+'BDI CONVENCIONAL SEM DESONER.'!$C$32),2)</f>
        <v>263.54000000000002</v>
      </c>
      <c r="H30" s="11">
        <f t="shared" si="10"/>
        <v>1317.7</v>
      </c>
      <c r="I30" s="37" t="s">
        <v>83</v>
      </c>
    </row>
    <row r="31" spans="1:14" ht="6" customHeight="1" x14ac:dyDescent="0.2">
      <c r="A31" s="132"/>
      <c r="B31" s="133"/>
      <c r="C31" s="133"/>
      <c r="D31" s="133"/>
      <c r="E31" s="133"/>
      <c r="F31" s="133"/>
      <c r="G31" s="133"/>
      <c r="H31" s="133"/>
      <c r="I31" s="134"/>
    </row>
    <row r="32" spans="1:14" ht="12" x14ac:dyDescent="0.2">
      <c r="A32" s="184" t="s">
        <v>30</v>
      </c>
      <c r="B32" s="185"/>
      <c r="C32" s="185"/>
      <c r="D32" s="185"/>
      <c r="E32" s="186"/>
      <c r="F32" s="192">
        <f>ROUND(SUM(F11:F30),2)</f>
        <v>57136.93</v>
      </c>
      <c r="G32" s="193"/>
      <c r="H32" s="194"/>
      <c r="I32" s="64"/>
    </row>
    <row r="33" spans="1:9" ht="6" customHeight="1" x14ac:dyDescent="0.2">
      <c r="A33" s="187"/>
      <c r="B33" s="188"/>
      <c r="C33" s="188"/>
      <c r="D33" s="188"/>
      <c r="E33" s="188"/>
      <c r="F33" s="188"/>
      <c r="G33" s="188"/>
      <c r="H33" s="188"/>
      <c r="I33" s="189"/>
    </row>
    <row r="34" spans="1:9" ht="12" x14ac:dyDescent="0.2">
      <c r="A34" s="65"/>
      <c r="B34" s="66"/>
      <c r="C34" s="66"/>
      <c r="D34" s="103" t="s">
        <v>29</v>
      </c>
      <c r="E34" s="68">
        <f>B6</f>
        <v>0.22678527360258505</v>
      </c>
      <c r="F34" s="192">
        <f>F36-F32</f>
        <v>12960.21</v>
      </c>
      <c r="G34" s="193"/>
      <c r="H34" s="194"/>
      <c r="I34" s="64"/>
    </row>
    <row r="35" spans="1:9" ht="6" customHeight="1" x14ac:dyDescent="0.2">
      <c r="A35" s="187"/>
      <c r="B35" s="188"/>
      <c r="C35" s="188"/>
      <c r="D35" s="188"/>
      <c r="E35" s="188"/>
      <c r="F35" s="188"/>
      <c r="G35" s="188"/>
      <c r="H35" s="188"/>
      <c r="I35" s="189"/>
    </row>
    <row r="36" spans="1:9" ht="12" x14ac:dyDescent="0.2">
      <c r="A36" s="203" t="s">
        <v>28</v>
      </c>
      <c r="B36" s="203"/>
      <c r="C36" s="203"/>
      <c r="D36" s="203"/>
      <c r="E36" s="203"/>
      <c r="F36" s="192">
        <f>SUM(H11,H18,H25)</f>
        <v>70097.14</v>
      </c>
      <c r="G36" s="194"/>
      <c r="H36" s="194"/>
      <c r="I36" s="69"/>
    </row>
    <row r="38" spans="1:9" x14ac:dyDescent="0.2">
      <c r="I38" s="2"/>
    </row>
  </sheetData>
  <mergeCells count="24">
    <mergeCell ref="A33:I33"/>
    <mergeCell ref="F34:H34"/>
    <mergeCell ref="A35:I35"/>
    <mergeCell ref="A36:E36"/>
    <mergeCell ref="F36:H36"/>
    <mergeCell ref="F8:F9"/>
    <mergeCell ref="H8:H9"/>
    <mergeCell ref="I8:I9"/>
    <mergeCell ref="B11:E11"/>
    <mergeCell ref="A32:E32"/>
    <mergeCell ref="F32:H32"/>
    <mergeCell ref="A8:A9"/>
    <mergeCell ref="B8:B9"/>
    <mergeCell ref="C8:C9"/>
    <mergeCell ref="D8:D9"/>
    <mergeCell ref="E8:E9"/>
    <mergeCell ref="G8:G9"/>
    <mergeCell ref="F18:G18"/>
    <mergeCell ref="F25:G25"/>
    <mergeCell ref="A1:I1"/>
    <mergeCell ref="A2:I2"/>
    <mergeCell ref="A3:I3"/>
    <mergeCell ref="A4:C4"/>
    <mergeCell ref="A5:E5"/>
  </mergeCells>
  <pageMargins left="0.511811024" right="0.511811024" top="0.78740157499999996" bottom="0.78740157499999996" header="0.31496062000000002" footer="0.31496062000000002"/>
  <pageSetup paperSize="9" scale="89" orientation="portrait" r:id="rId1"/>
  <rowBreaks count="1" manualBreakCount="1">
    <brk id="23" max="7" man="1"/>
  </rowBreaks>
  <colBreaks count="1" manualBreakCount="1">
    <brk id="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249977111117893"/>
    <pageSetUpPr fitToPage="1"/>
  </sheetPr>
  <dimension ref="A4:K415"/>
  <sheetViews>
    <sheetView view="pageBreakPreview" topLeftCell="A154" zoomScaleNormal="100" zoomScaleSheetLayoutView="100" workbookViewId="0">
      <selection activeCell="G22" sqref="G22"/>
    </sheetView>
  </sheetViews>
  <sheetFormatPr defaultRowHeight="15" outlineLevelCol="1" x14ac:dyDescent="0.25"/>
  <cols>
    <col min="2" max="2" width="12.42578125" style="83" customWidth="1"/>
    <col min="3" max="3" width="39.5703125" customWidth="1"/>
    <col min="4" max="4" width="7.28515625" customWidth="1"/>
    <col min="5" max="5" width="12.5703125" bestFit="1" customWidth="1"/>
    <col min="6" max="6" width="9.42578125" style="127" bestFit="1" customWidth="1"/>
    <col min="7" max="7" width="9.85546875" customWidth="1"/>
    <col min="9" max="10" width="9.5703125" hidden="1" customWidth="1" outlineLevel="1"/>
    <col min="11" max="11" width="11.5703125" bestFit="1" customWidth="1" collapsed="1"/>
  </cols>
  <sheetData>
    <row r="4" spans="1:9" s="42" customFormat="1" ht="27" customHeight="1" x14ac:dyDescent="0.25">
      <c r="A4" s="138"/>
      <c r="B4" s="209" t="s">
        <v>93</v>
      </c>
      <c r="C4" s="210"/>
      <c r="D4" s="210"/>
      <c r="E4" s="210"/>
      <c r="F4" s="210"/>
      <c r="G4" s="211"/>
      <c r="H4" s="138"/>
    </row>
    <row r="5" spans="1:9" s="42" customFormat="1" ht="38.25" customHeight="1" x14ac:dyDescent="0.25">
      <c r="A5" s="55"/>
      <c r="B5" s="212" t="s">
        <v>159</v>
      </c>
      <c r="C5" s="213"/>
      <c r="D5" s="213"/>
      <c r="E5" s="213"/>
      <c r="F5" s="213"/>
      <c r="G5" s="214"/>
      <c r="H5" s="57"/>
    </row>
    <row r="6" spans="1:9" s="42" customFormat="1" ht="26.25" customHeight="1" x14ac:dyDescent="0.25">
      <c r="A6" s="55"/>
      <c r="B6" s="190" t="s">
        <v>161</v>
      </c>
      <c r="C6" s="191"/>
      <c r="D6" s="191"/>
      <c r="E6" s="191"/>
      <c r="F6" s="191"/>
      <c r="G6" s="197"/>
      <c r="H6" s="57"/>
    </row>
    <row r="7" spans="1:9" s="42" customFormat="1" ht="12.75" customHeight="1" x14ac:dyDescent="0.25">
      <c r="A7" s="55"/>
      <c r="B7" s="190" t="s">
        <v>100</v>
      </c>
      <c r="C7" s="191"/>
      <c r="D7" s="55"/>
      <c r="E7" s="55"/>
      <c r="F7" s="120"/>
      <c r="G7" s="139"/>
      <c r="H7" s="57"/>
    </row>
    <row r="8" spans="1:9" s="42" customFormat="1" ht="12.75" customHeight="1" x14ac:dyDescent="0.25">
      <c r="A8" s="55"/>
      <c r="B8" s="206" t="s">
        <v>89</v>
      </c>
      <c r="C8" s="207"/>
      <c r="D8" s="207"/>
      <c r="E8" s="207"/>
      <c r="F8" s="207"/>
      <c r="G8" s="208"/>
      <c r="H8" s="57"/>
    </row>
    <row r="9" spans="1:9" s="42" customFormat="1" ht="12.75" customHeight="1" x14ac:dyDescent="0.25">
      <c r="A9" s="55"/>
      <c r="B9" s="101"/>
      <c r="C9" s="101"/>
      <c r="D9" s="55"/>
      <c r="E9" s="55"/>
      <c r="F9" s="120"/>
      <c r="G9" s="56"/>
      <c r="H9" s="57"/>
    </row>
    <row r="10" spans="1:9" s="19" customFormat="1" ht="60" x14ac:dyDescent="0.25">
      <c r="B10" s="88" t="s">
        <v>113</v>
      </c>
      <c r="C10" s="89" t="str">
        <f>OrcamentoPEL!B12</f>
        <v>Sondagem do terreno para o projeto das fundações (considerado 4 furos de 10 metros de profundidade mais o relatório de sondagem)</v>
      </c>
      <c r="D10" s="90"/>
      <c r="E10" s="90"/>
      <c r="F10" s="121" t="s">
        <v>11</v>
      </c>
      <c r="G10" s="72" t="s">
        <v>19</v>
      </c>
    </row>
    <row r="11" spans="1:9" s="19" customFormat="1" x14ac:dyDescent="0.25">
      <c r="B11" s="84"/>
      <c r="F11" s="122"/>
    </row>
    <row r="12" spans="1:9" s="19" customFormat="1" x14ac:dyDescent="0.25">
      <c r="B12" s="85" t="s">
        <v>104</v>
      </c>
      <c r="C12" s="73" t="s">
        <v>7</v>
      </c>
      <c r="D12" s="73" t="s">
        <v>4</v>
      </c>
      <c r="E12" s="73" t="s">
        <v>18</v>
      </c>
      <c r="F12" s="123" t="s">
        <v>6</v>
      </c>
      <c r="G12" s="73" t="s">
        <v>9</v>
      </c>
    </row>
    <row r="13" spans="1:9" s="19" customFormat="1" ht="68.25" customHeight="1" x14ac:dyDescent="0.25">
      <c r="B13" s="99" t="s">
        <v>105</v>
      </c>
      <c r="C13" s="91" t="s">
        <v>108</v>
      </c>
      <c r="D13" s="98" t="s">
        <v>12</v>
      </c>
      <c r="E13" s="75">
        <v>48.26</v>
      </c>
      <c r="F13" s="124">
        <v>60</v>
      </c>
      <c r="G13" s="75">
        <f>F13*E13</f>
        <v>2895.6</v>
      </c>
    </row>
    <row r="14" spans="1:9" s="19" customFormat="1" x14ac:dyDescent="0.25">
      <c r="B14" s="86" t="s">
        <v>107</v>
      </c>
      <c r="C14" s="91" t="s">
        <v>106</v>
      </c>
      <c r="D14" s="74" t="s">
        <v>4</v>
      </c>
      <c r="E14" s="75">
        <v>748.98</v>
      </c>
      <c r="F14" s="124">
        <v>1</v>
      </c>
      <c r="G14" s="75">
        <f>F14*E14</f>
        <v>748.98</v>
      </c>
    </row>
    <row r="15" spans="1:9" s="19" customFormat="1" x14ac:dyDescent="0.25">
      <c r="B15" s="84"/>
      <c r="E15" s="76"/>
      <c r="F15" s="125"/>
      <c r="G15" s="76"/>
    </row>
    <row r="16" spans="1:9" s="19" customFormat="1" x14ac:dyDescent="0.25">
      <c r="B16" s="87"/>
      <c r="C16" s="77" t="s">
        <v>10</v>
      </c>
      <c r="D16" s="78"/>
      <c r="E16" s="79"/>
      <c r="F16" s="126"/>
      <c r="G16" s="80">
        <f>SUM(G13:G15)</f>
        <v>3644.58</v>
      </c>
      <c r="I16" s="81"/>
    </row>
    <row r="17" spans="2:9" s="19" customFormat="1" x14ac:dyDescent="0.25">
      <c r="B17" s="144"/>
      <c r="C17" s="145"/>
      <c r="D17" s="146"/>
      <c r="E17" s="147"/>
      <c r="F17" s="148"/>
      <c r="G17" s="147"/>
      <c r="I17" s="81"/>
    </row>
    <row r="18" spans="2:9" s="19" customFormat="1" x14ac:dyDescent="0.25">
      <c r="B18" s="84"/>
      <c r="F18" s="122"/>
    </row>
    <row r="19" spans="2:9" s="19" customFormat="1" x14ac:dyDescent="0.25">
      <c r="B19" s="88" t="s">
        <v>114</v>
      </c>
      <c r="C19" s="89" t="s">
        <v>166</v>
      </c>
      <c r="D19" s="90"/>
      <c r="E19" s="90"/>
      <c r="F19" s="121" t="s">
        <v>11</v>
      </c>
      <c r="G19" s="72" t="s">
        <v>13</v>
      </c>
    </row>
    <row r="20" spans="2:9" s="19" customFormat="1" x14ac:dyDescent="0.25">
      <c r="B20" s="84"/>
      <c r="F20" s="122"/>
    </row>
    <row r="21" spans="2:9" s="19" customFormat="1" x14ac:dyDescent="0.25">
      <c r="B21" s="85" t="s">
        <v>8</v>
      </c>
      <c r="C21" s="73" t="s">
        <v>7</v>
      </c>
      <c r="D21" s="73" t="s">
        <v>4</v>
      </c>
      <c r="E21" s="73" t="s">
        <v>18</v>
      </c>
      <c r="F21" s="123" t="s">
        <v>6</v>
      </c>
      <c r="G21" s="73" t="s">
        <v>9</v>
      </c>
    </row>
    <row r="22" spans="2:9" s="19" customFormat="1" x14ac:dyDescent="0.25">
      <c r="B22" s="86" t="s">
        <v>74</v>
      </c>
      <c r="C22" s="74" t="s">
        <v>0</v>
      </c>
      <c r="D22" s="74" t="s">
        <v>5</v>
      </c>
      <c r="E22" s="75">
        <v>137.43</v>
      </c>
      <c r="F22" s="124">
        <v>0</v>
      </c>
      <c r="G22" s="75">
        <f t="shared" ref="G22:G29" si="0">F22*E22</f>
        <v>0</v>
      </c>
    </row>
    <row r="23" spans="2:9" s="19" customFormat="1" x14ac:dyDescent="0.25">
      <c r="B23" s="86" t="s">
        <v>75</v>
      </c>
      <c r="C23" s="74" t="s">
        <v>1</v>
      </c>
      <c r="D23" s="74" t="s">
        <v>5</v>
      </c>
      <c r="E23" s="75">
        <v>100.8</v>
      </c>
      <c r="F23" s="124">
        <v>0</v>
      </c>
      <c r="G23" s="75">
        <f t="shared" si="0"/>
        <v>0</v>
      </c>
    </row>
    <row r="24" spans="2:9" s="19" customFormat="1" x14ac:dyDescent="0.25">
      <c r="B24" s="86" t="s">
        <v>76</v>
      </c>
      <c r="C24" s="74" t="s">
        <v>2</v>
      </c>
      <c r="D24" s="74" t="s">
        <v>5</v>
      </c>
      <c r="E24" s="75">
        <v>88.68</v>
      </c>
      <c r="F24" s="124">
        <v>0</v>
      </c>
      <c r="G24" s="75">
        <f t="shared" si="0"/>
        <v>0</v>
      </c>
    </row>
    <row r="25" spans="2:9" s="19" customFormat="1" x14ac:dyDescent="0.25">
      <c r="B25" s="86" t="s">
        <v>77</v>
      </c>
      <c r="C25" s="74" t="s">
        <v>14</v>
      </c>
      <c r="D25" s="74" t="s">
        <v>5</v>
      </c>
      <c r="E25" s="75">
        <v>51.43</v>
      </c>
      <c r="F25" s="124">
        <v>0</v>
      </c>
      <c r="G25" s="75">
        <f t="shared" si="0"/>
        <v>0</v>
      </c>
    </row>
    <row r="26" spans="2:9" s="19" customFormat="1" x14ac:dyDescent="0.25">
      <c r="B26" s="86" t="s">
        <v>78</v>
      </c>
      <c r="C26" s="74" t="s">
        <v>15</v>
      </c>
      <c r="D26" s="74" t="s">
        <v>5</v>
      </c>
      <c r="E26" s="75">
        <v>45.24</v>
      </c>
      <c r="F26" s="124">
        <v>0.01</v>
      </c>
      <c r="G26" s="75">
        <f t="shared" si="0"/>
        <v>0.45240000000000002</v>
      </c>
    </row>
    <row r="27" spans="2:9" s="19" customFormat="1" x14ac:dyDescent="0.25">
      <c r="B27" s="86" t="s">
        <v>79</v>
      </c>
      <c r="C27" s="74" t="s">
        <v>16</v>
      </c>
      <c r="D27" s="74" t="s">
        <v>5</v>
      </c>
      <c r="E27" s="75">
        <v>41.7</v>
      </c>
      <c r="F27" s="124">
        <v>0</v>
      </c>
      <c r="G27" s="75">
        <f t="shared" si="0"/>
        <v>0</v>
      </c>
    </row>
    <row r="28" spans="2:9" s="19" customFormat="1" x14ac:dyDescent="0.25">
      <c r="B28" s="86" t="s">
        <v>170</v>
      </c>
      <c r="C28" s="74" t="s">
        <v>169</v>
      </c>
      <c r="D28" s="74" t="s">
        <v>5</v>
      </c>
      <c r="E28" s="75">
        <v>37.869999999999997</v>
      </c>
      <c r="F28" s="124">
        <v>0.02</v>
      </c>
      <c r="G28" s="75">
        <f t="shared" si="0"/>
        <v>0.75739999999999996</v>
      </c>
    </row>
    <row r="29" spans="2:9" s="19" customFormat="1" x14ac:dyDescent="0.25">
      <c r="B29" s="86" t="s">
        <v>168</v>
      </c>
      <c r="C29" s="74" t="s">
        <v>167</v>
      </c>
      <c r="D29" s="74" t="s">
        <v>5</v>
      </c>
      <c r="E29" s="75">
        <v>17.27</v>
      </c>
      <c r="F29" s="124">
        <v>0.02</v>
      </c>
      <c r="G29" s="75">
        <f t="shared" si="0"/>
        <v>0.34539999999999998</v>
      </c>
    </row>
    <row r="30" spans="2:9" s="19" customFormat="1" x14ac:dyDescent="0.25">
      <c r="B30" s="84"/>
      <c r="E30" s="76"/>
      <c r="F30" s="125"/>
      <c r="G30" s="76"/>
    </row>
    <row r="31" spans="2:9" s="19" customFormat="1" x14ac:dyDescent="0.25">
      <c r="B31" s="87"/>
      <c r="C31" s="77" t="s">
        <v>10</v>
      </c>
      <c r="D31" s="78"/>
      <c r="E31" s="79"/>
      <c r="F31" s="126"/>
      <c r="G31" s="180">
        <f>SUM(G22:G30)</f>
        <v>1.5551999999999999</v>
      </c>
      <c r="I31" s="81"/>
    </row>
    <row r="32" spans="2:9" s="19" customFormat="1" x14ac:dyDescent="0.25">
      <c r="B32" s="84"/>
      <c r="F32" s="122"/>
    </row>
    <row r="33" spans="2:9" s="19" customFormat="1" x14ac:dyDescent="0.25">
      <c r="B33" s="84"/>
      <c r="F33" s="122"/>
    </row>
    <row r="34" spans="2:9" s="19" customFormat="1" ht="60" x14ac:dyDescent="0.25">
      <c r="B34" s="88" t="s">
        <v>115</v>
      </c>
      <c r="C34" s="89" t="str">
        <f>OrcamentoPEL!B14</f>
        <v>Projeto Arquitetônico completo, com detalhamento do ambiente interno da edificação de acordo com a necessidade dos pesquisadores</v>
      </c>
      <c r="D34" s="90"/>
      <c r="E34" s="90"/>
      <c r="F34" s="121" t="s">
        <v>11</v>
      </c>
      <c r="G34" s="72" t="s">
        <v>13</v>
      </c>
    </row>
    <row r="35" spans="2:9" s="19" customFormat="1" x14ac:dyDescent="0.25">
      <c r="B35" s="84"/>
      <c r="F35" s="122"/>
    </row>
    <row r="36" spans="2:9" s="19" customFormat="1" x14ac:dyDescent="0.25">
      <c r="B36" s="85" t="s">
        <v>8</v>
      </c>
      <c r="C36" s="73" t="s">
        <v>7</v>
      </c>
      <c r="D36" s="73" t="s">
        <v>4</v>
      </c>
      <c r="E36" s="73" t="s">
        <v>18</v>
      </c>
      <c r="F36" s="123" t="s">
        <v>6</v>
      </c>
      <c r="G36" s="73" t="s">
        <v>9</v>
      </c>
    </row>
    <row r="37" spans="2:9" s="19" customFormat="1" x14ac:dyDescent="0.25">
      <c r="B37" s="86" t="s">
        <v>74</v>
      </c>
      <c r="C37" s="74" t="s">
        <v>0</v>
      </c>
      <c r="D37" s="74" t="s">
        <v>5</v>
      </c>
      <c r="E37" s="75">
        <v>137.43</v>
      </c>
      <c r="F37" s="124">
        <v>0</v>
      </c>
      <c r="G37" s="75">
        <f t="shared" ref="G37:G44" si="1">F37*E37</f>
        <v>0</v>
      </c>
    </row>
    <row r="38" spans="2:9" s="19" customFormat="1" x14ac:dyDescent="0.25">
      <c r="B38" s="86" t="s">
        <v>75</v>
      </c>
      <c r="C38" s="74" t="s">
        <v>1</v>
      </c>
      <c r="D38" s="74" t="s">
        <v>5</v>
      </c>
      <c r="E38" s="75">
        <v>100.8</v>
      </c>
      <c r="F38" s="124">
        <v>0.12</v>
      </c>
      <c r="G38" s="75">
        <f t="shared" si="1"/>
        <v>12.096</v>
      </c>
    </row>
    <row r="39" spans="2:9" s="19" customFormat="1" x14ac:dyDescent="0.25">
      <c r="B39" s="86" t="s">
        <v>76</v>
      </c>
      <c r="C39" s="74" t="s">
        <v>2</v>
      </c>
      <c r="D39" s="74" t="s">
        <v>5</v>
      </c>
      <c r="E39" s="75">
        <v>88.68</v>
      </c>
      <c r="F39" s="124">
        <v>0</v>
      </c>
      <c r="G39" s="75">
        <f t="shared" si="1"/>
        <v>0</v>
      </c>
    </row>
    <row r="40" spans="2:9" s="19" customFormat="1" x14ac:dyDescent="0.25">
      <c r="B40" s="86" t="s">
        <v>77</v>
      </c>
      <c r="C40" s="74" t="s">
        <v>14</v>
      </c>
      <c r="D40" s="74" t="s">
        <v>5</v>
      </c>
      <c r="E40" s="75">
        <v>51.43</v>
      </c>
      <c r="F40" s="124">
        <v>0</v>
      </c>
      <c r="G40" s="75">
        <f t="shared" si="1"/>
        <v>0</v>
      </c>
    </row>
    <row r="41" spans="2:9" s="19" customFormat="1" x14ac:dyDescent="0.25">
      <c r="B41" s="86" t="s">
        <v>78</v>
      </c>
      <c r="C41" s="74" t="s">
        <v>15</v>
      </c>
      <c r="D41" s="74" t="s">
        <v>5</v>
      </c>
      <c r="E41" s="75">
        <v>45.24</v>
      </c>
      <c r="F41" s="124">
        <v>0</v>
      </c>
      <c r="G41" s="75">
        <f t="shared" si="1"/>
        <v>0</v>
      </c>
    </row>
    <row r="42" spans="2:9" s="19" customFormat="1" x14ac:dyDescent="0.25">
      <c r="B42" s="86" t="s">
        <v>79</v>
      </c>
      <c r="C42" s="74" t="s">
        <v>16</v>
      </c>
      <c r="D42" s="74" t="s">
        <v>5</v>
      </c>
      <c r="E42" s="75">
        <v>41.7</v>
      </c>
      <c r="F42" s="124">
        <v>0.06</v>
      </c>
      <c r="G42" s="75">
        <f t="shared" si="1"/>
        <v>2.5020000000000002</v>
      </c>
    </row>
    <row r="43" spans="2:9" s="19" customFormat="1" x14ac:dyDescent="0.25">
      <c r="B43" s="86" t="s">
        <v>80</v>
      </c>
      <c r="C43" s="74" t="s">
        <v>17</v>
      </c>
      <c r="D43" s="74" t="s">
        <v>5</v>
      </c>
      <c r="E43" s="75">
        <v>59.58</v>
      </c>
      <c r="F43" s="124">
        <v>0.08</v>
      </c>
      <c r="G43" s="75">
        <f t="shared" si="1"/>
        <v>4.7664</v>
      </c>
    </row>
    <row r="44" spans="2:9" s="19" customFormat="1" x14ac:dyDescent="0.25">
      <c r="B44" s="86" t="s">
        <v>81</v>
      </c>
      <c r="C44" s="74" t="s">
        <v>3</v>
      </c>
      <c r="D44" s="74" t="s">
        <v>5</v>
      </c>
      <c r="E44" s="75">
        <v>25.28</v>
      </c>
      <c r="F44" s="124">
        <v>0</v>
      </c>
      <c r="G44" s="75">
        <f t="shared" si="1"/>
        <v>0</v>
      </c>
    </row>
    <row r="45" spans="2:9" s="19" customFormat="1" x14ac:dyDescent="0.25">
      <c r="B45" s="84"/>
      <c r="E45" s="76"/>
      <c r="F45" s="125"/>
      <c r="G45" s="76"/>
    </row>
    <row r="46" spans="2:9" s="19" customFormat="1" x14ac:dyDescent="0.25">
      <c r="B46" s="87"/>
      <c r="C46" s="77" t="s">
        <v>10</v>
      </c>
      <c r="D46" s="78"/>
      <c r="E46" s="79"/>
      <c r="F46" s="126"/>
      <c r="G46" s="80">
        <f>SUM(G37:G45)</f>
        <v>19.3644</v>
      </c>
      <c r="I46" s="81"/>
    </row>
    <row r="47" spans="2:9" s="19" customFormat="1" x14ac:dyDescent="0.25">
      <c r="B47" s="84"/>
      <c r="F47" s="122"/>
    </row>
    <row r="48" spans="2:9" s="19" customFormat="1" x14ac:dyDescent="0.25">
      <c r="B48" s="84"/>
      <c r="F48" s="122"/>
    </row>
    <row r="49" spans="2:9" s="19" customFormat="1" ht="60" x14ac:dyDescent="0.25">
      <c r="B49" s="88" t="s">
        <v>116</v>
      </c>
      <c r="C49" s="89" t="str">
        <f>OrcamentoPEL!B15</f>
        <v>Projeto estrutural (inclusive fundações) considerando a ação do vento sobre a edificação e o telhado (usar isopletas e a fórmula q=0,613.Vk² conforme NBR-6123)</v>
      </c>
      <c r="D49" s="90"/>
      <c r="E49" s="90"/>
      <c r="F49" s="121" t="s">
        <v>11</v>
      </c>
      <c r="G49" s="72" t="s">
        <v>13</v>
      </c>
    </row>
    <row r="50" spans="2:9" s="19" customFormat="1" x14ac:dyDescent="0.25">
      <c r="B50" s="84"/>
      <c r="F50" s="122"/>
    </row>
    <row r="51" spans="2:9" s="19" customFormat="1" x14ac:dyDescent="0.25">
      <c r="B51" s="85" t="s">
        <v>8</v>
      </c>
      <c r="C51" s="73" t="s">
        <v>7</v>
      </c>
      <c r="D51" s="73" t="s">
        <v>4</v>
      </c>
      <c r="E51" s="73" t="s">
        <v>18</v>
      </c>
      <c r="F51" s="123" t="s">
        <v>6</v>
      </c>
      <c r="G51" s="73" t="s">
        <v>9</v>
      </c>
    </row>
    <row r="52" spans="2:9" s="19" customFormat="1" x14ac:dyDescent="0.25">
      <c r="B52" s="86" t="s">
        <v>74</v>
      </c>
      <c r="C52" s="74" t="s">
        <v>0</v>
      </c>
      <c r="D52" s="74" t="s">
        <v>5</v>
      </c>
      <c r="E52" s="75">
        <v>137.43</v>
      </c>
      <c r="F52" s="124">
        <v>0</v>
      </c>
      <c r="G52" s="75">
        <f t="shared" ref="G52:G59" si="2">F52*E52</f>
        <v>0</v>
      </c>
    </row>
    <row r="53" spans="2:9" s="19" customFormat="1" x14ac:dyDescent="0.25">
      <c r="B53" s="86" t="s">
        <v>75</v>
      </c>
      <c r="C53" s="74" t="s">
        <v>1</v>
      </c>
      <c r="D53" s="74" t="s">
        <v>5</v>
      </c>
      <c r="E53" s="75">
        <v>100.8</v>
      </c>
      <c r="F53" s="124">
        <v>0.12</v>
      </c>
      <c r="G53" s="75">
        <f t="shared" si="2"/>
        <v>12.096</v>
      </c>
    </row>
    <row r="54" spans="2:9" s="19" customFormat="1" x14ac:dyDescent="0.25">
      <c r="B54" s="86" t="s">
        <v>76</v>
      </c>
      <c r="C54" s="74" t="s">
        <v>2</v>
      </c>
      <c r="D54" s="74" t="s">
        <v>5</v>
      </c>
      <c r="E54" s="75">
        <v>88.68</v>
      </c>
      <c r="F54" s="124">
        <v>0</v>
      </c>
      <c r="G54" s="75">
        <f t="shared" si="2"/>
        <v>0</v>
      </c>
    </row>
    <row r="55" spans="2:9" s="19" customFormat="1" x14ac:dyDescent="0.25">
      <c r="B55" s="86" t="s">
        <v>77</v>
      </c>
      <c r="C55" s="74" t="s">
        <v>14</v>
      </c>
      <c r="D55" s="74" t="s">
        <v>5</v>
      </c>
      <c r="E55" s="75">
        <v>51.43</v>
      </c>
      <c r="F55" s="124">
        <v>0</v>
      </c>
      <c r="G55" s="75">
        <f t="shared" si="2"/>
        <v>0</v>
      </c>
    </row>
    <row r="56" spans="2:9" s="19" customFormat="1" x14ac:dyDescent="0.25">
      <c r="B56" s="86" t="s">
        <v>78</v>
      </c>
      <c r="C56" s="74" t="s">
        <v>15</v>
      </c>
      <c r="D56" s="74" t="s">
        <v>5</v>
      </c>
      <c r="E56" s="75">
        <v>45.24</v>
      </c>
      <c r="F56" s="124">
        <v>0</v>
      </c>
      <c r="G56" s="75">
        <f t="shared" si="2"/>
        <v>0</v>
      </c>
    </row>
    <row r="57" spans="2:9" s="19" customFormat="1" x14ac:dyDescent="0.25">
      <c r="B57" s="86" t="s">
        <v>79</v>
      </c>
      <c r="C57" s="74" t="s">
        <v>16</v>
      </c>
      <c r="D57" s="74" t="s">
        <v>5</v>
      </c>
      <c r="E57" s="75">
        <v>41.7</v>
      </c>
      <c r="F57" s="124">
        <v>0.04</v>
      </c>
      <c r="G57" s="75">
        <f t="shared" si="2"/>
        <v>1.6680000000000001</v>
      </c>
    </row>
    <row r="58" spans="2:9" s="19" customFormat="1" x14ac:dyDescent="0.25">
      <c r="B58" s="86" t="s">
        <v>80</v>
      </c>
      <c r="C58" s="74" t="s">
        <v>17</v>
      </c>
      <c r="D58" s="74" t="s">
        <v>5</v>
      </c>
      <c r="E58" s="75">
        <v>59.58</v>
      </c>
      <c r="F58" s="124">
        <v>0.08</v>
      </c>
      <c r="G58" s="75">
        <f t="shared" si="2"/>
        <v>4.7664</v>
      </c>
    </row>
    <row r="59" spans="2:9" s="19" customFormat="1" x14ac:dyDescent="0.25">
      <c r="B59" s="86" t="s">
        <v>81</v>
      </c>
      <c r="C59" s="74" t="s">
        <v>3</v>
      </c>
      <c r="D59" s="74" t="s">
        <v>5</v>
      </c>
      <c r="E59" s="75">
        <v>25.28</v>
      </c>
      <c r="F59" s="124">
        <v>0.02</v>
      </c>
      <c r="G59" s="75">
        <f t="shared" si="2"/>
        <v>0.50560000000000005</v>
      </c>
    </row>
    <row r="60" spans="2:9" s="19" customFormat="1" x14ac:dyDescent="0.25">
      <c r="B60" s="84"/>
      <c r="E60" s="76"/>
      <c r="F60" s="125"/>
      <c r="G60" s="76"/>
    </row>
    <row r="61" spans="2:9" s="19" customFormat="1" x14ac:dyDescent="0.25">
      <c r="B61" s="87"/>
      <c r="C61" s="77" t="s">
        <v>10</v>
      </c>
      <c r="D61" s="78"/>
      <c r="E61" s="79"/>
      <c r="F61" s="126"/>
      <c r="G61" s="80">
        <f>SUM(G52:G60)</f>
        <v>19.036000000000001</v>
      </c>
      <c r="I61" s="81"/>
    </row>
    <row r="62" spans="2:9" s="19" customFormat="1" x14ac:dyDescent="0.25">
      <c r="B62" s="84"/>
      <c r="F62" s="122"/>
    </row>
    <row r="63" spans="2:9" s="19" customFormat="1" x14ac:dyDescent="0.25">
      <c r="B63" s="84"/>
      <c r="F63" s="122"/>
    </row>
    <row r="64" spans="2:9" s="19" customFormat="1" ht="30" x14ac:dyDescent="0.25">
      <c r="B64" s="88" t="s">
        <v>117</v>
      </c>
      <c r="C64" s="89" t="str">
        <f>OrcamentoPEL!B16</f>
        <v>Projetos de instalações hidrossanitárias e águas pluviais</v>
      </c>
      <c r="D64" s="90"/>
      <c r="E64" s="90"/>
      <c r="F64" s="121" t="s">
        <v>11</v>
      </c>
      <c r="G64" s="72" t="s">
        <v>13</v>
      </c>
    </row>
    <row r="65" spans="2:11" s="19" customFormat="1" x14ac:dyDescent="0.25">
      <c r="B65" s="84"/>
      <c r="F65" s="122"/>
    </row>
    <row r="66" spans="2:11" s="19" customFormat="1" x14ac:dyDescent="0.25">
      <c r="B66" s="85" t="s">
        <v>8</v>
      </c>
      <c r="C66" s="73" t="s">
        <v>7</v>
      </c>
      <c r="D66" s="73" t="s">
        <v>4</v>
      </c>
      <c r="E66" s="73" t="s">
        <v>18</v>
      </c>
      <c r="F66" s="123" t="s">
        <v>6</v>
      </c>
      <c r="G66" s="73" t="s">
        <v>9</v>
      </c>
    </row>
    <row r="67" spans="2:11" s="19" customFormat="1" x14ac:dyDescent="0.25">
      <c r="B67" s="86" t="s">
        <v>74</v>
      </c>
      <c r="C67" s="74" t="s">
        <v>0</v>
      </c>
      <c r="D67" s="74" t="s">
        <v>5</v>
      </c>
      <c r="E67" s="75">
        <v>137.43</v>
      </c>
      <c r="F67" s="124">
        <v>0</v>
      </c>
      <c r="G67" s="75">
        <f t="shared" ref="G67:G74" si="3">F67*E67</f>
        <v>0</v>
      </c>
    </row>
    <row r="68" spans="2:11" s="19" customFormat="1" x14ac:dyDescent="0.25">
      <c r="B68" s="86" t="s">
        <v>75</v>
      </c>
      <c r="C68" s="74" t="s">
        <v>1</v>
      </c>
      <c r="D68" s="74" t="s">
        <v>5</v>
      </c>
      <c r="E68" s="75">
        <v>100.8</v>
      </c>
      <c r="F68" s="124">
        <v>0.08</v>
      </c>
      <c r="G68" s="75">
        <f t="shared" si="3"/>
        <v>8.0640000000000001</v>
      </c>
      <c r="I68" s="81"/>
    </row>
    <row r="69" spans="2:11" s="19" customFormat="1" x14ac:dyDescent="0.25">
      <c r="B69" s="86" t="s">
        <v>76</v>
      </c>
      <c r="C69" s="74" t="s">
        <v>2</v>
      </c>
      <c r="D69" s="74" t="s">
        <v>5</v>
      </c>
      <c r="E69" s="75">
        <v>88.68</v>
      </c>
      <c r="F69" s="124">
        <v>0</v>
      </c>
      <c r="G69" s="75">
        <f t="shared" si="3"/>
        <v>0</v>
      </c>
    </row>
    <row r="70" spans="2:11" s="19" customFormat="1" x14ac:dyDescent="0.25">
      <c r="B70" s="86" t="s">
        <v>77</v>
      </c>
      <c r="C70" s="74" t="s">
        <v>14</v>
      </c>
      <c r="D70" s="74" t="s">
        <v>5</v>
      </c>
      <c r="E70" s="75">
        <v>51.43</v>
      </c>
      <c r="F70" s="124">
        <v>0</v>
      </c>
      <c r="G70" s="75">
        <f t="shared" si="3"/>
        <v>0</v>
      </c>
    </row>
    <row r="71" spans="2:11" s="19" customFormat="1" x14ac:dyDescent="0.25">
      <c r="B71" s="86" t="s">
        <v>78</v>
      </c>
      <c r="C71" s="74" t="s">
        <v>15</v>
      </c>
      <c r="D71" s="74" t="s">
        <v>5</v>
      </c>
      <c r="E71" s="75">
        <v>45.24</v>
      </c>
      <c r="F71" s="124">
        <v>0</v>
      </c>
      <c r="G71" s="75">
        <f t="shared" si="3"/>
        <v>0</v>
      </c>
    </row>
    <row r="72" spans="2:11" s="19" customFormat="1" x14ac:dyDescent="0.25">
      <c r="B72" s="86" t="s">
        <v>79</v>
      </c>
      <c r="C72" s="74" t="s">
        <v>16</v>
      </c>
      <c r="D72" s="74" t="s">
        <v>5</v>
      </c>
      <c r="E72" s="75">
        <v>41.7</v>
      </c>
      <c r="F72" s="124">
        <v>0.01</v>
      </c>
      <c r="G72" s="75">
        <f t="shared" si="3"/>
        <v>0.41700000000000004</v>
      </c>
    </row>
    <row r="73" spans="2:11" s="19" customFormat="1" x14ac:dyDescent="0.25">
      <c r="B73" s="86" t="s">
        <v>80</v>
      </c>
      <c r="C73" s="74" t="s">
        <v>17</v>
      </c>
      <c r="D73" s="74" t="s">
        <v>5</v>
      </c>
      <c r="E73" s="75">
        <v>59.58</v>
      </c>
      <c r="F73" s="124">
        <v>0.05</v>
      </c>
      <c r="G73" s="75">
        <f t="shared" si="3"/>
        <v>2.9790000000000001</v>
      </c>
      <c r="I73" s="81"/>
      <c r="J73" s="81"/>
      <c r="K73" s="81"/>
    </row>
    <row r="74" spans="2:11" s="19" customFormat="1" x14ac:dyDescent="0.25">
      <c r="B74" s="86" t="s">
        <v>81</v>
      </c>
      <c r="C74" s="74" t="s">
        <v>3</v>
      </c>
      <c r="D74" s="74" t="s">
        <v>5</v>
      </c>
      <c r="E74" s="75">
        <v>25.28</v>
      </c>
      <c r="F74" s="124">
        <v>0.02</v>
      </c>
      <c r="G74" s="75">
        <f t="shared" si="3"/>
        <v>0.50560000000000005</v>
      </c>
    </row>
    <row r="75" spans="2:11" s="19" customFormat="1" x14ac:dyDescent="0.25">
      <c r="B75" s="84"/>
      <c r="E75" s="76"/>
      <c r="F75" s="125"/>
      <c r="G75" s="76"/>
    </row>
    <row r="76" spans="2:11" s="19" customFormat="1" x14ac:dyDescent="0.25">
      <c r="B76" s="87"/>
      <c r="C76" s="77" t="s">
        <v>10</v>
      </c>
      <c r="D76" s="78"/>
      <c r="E76" s="79"/>
      <c r="F76" s="126"/>
      <c r="G76" s="80">
        <f>SUM(G67:G75)</f>
        <v>11.9656</v>
      </c>
      <c r="I76" s="81"/>
    </row>
    <row r="77" spans="2:11" s="19" customFormat="1" x14ac:dyDescent="0.25">
      <c r="B77" s="84"/>
      <c r="F77" s="122"/>
    </row>
    <row r="78" spans="2:11" s="19" customFormat="1" x14ac:dyDescent="0.25">
      <c r="B78" s="84"/>
      <c r="F78" s="122"/>
    </row>
    <row r="79" spans="2:11" s="19" customFormat="1" ht="30" x14ac:dyDescent="0.25">
      <c r="B79" s="88" t="s">
        <v>118</v>
      </c>
      <c r="C79" s="89" t="str">
        <f>OrcamentoPEL!B17</f>
        <v>Projeto de cabeamento estruturado (telefonia e lógica)</v>
      </c>
      <c r="D79" s="90"/>
      <c r="E79" s="90"/>
      <c r="F79" s="121" t="s">
        <v>11</v>
      </c>
      <c r="G79" s="72" t="s">
        <v>13</v>
      </c>
    </row>
    <row r="80" spans="2:11" s="19" customFormat="1" x14ac:dyDescent="0.25">
      <c r="B80" s="84"/>
      <c r="F80" s="122"/>
    </row>
    <row r="81" spans="2:9" s="19" customFormat="1" x14ac:dyDescent="0.25">
      <c r="B81" s="85" t="s">
        <v>8</v>
      </c>
      <c r="C81" s="73" t="s">
        <v>7</v>
      </c>
      <c r="D81" s="73" t="s">
        <v>4</v>
      </c>
      <c r="E81" s="73" t="s">
        <v>18</v>
      </c>
      <c r="F81" s="123" t="s">
        <v>6</v>
      </c>
      <c r="G81" s="73" t="s">
        <v>9</v>
      </c>
    </row>
    <row r="82" spans="2:9" s="19" customFormat="1" x14ac:dyDescent="0.25">
      <c r="B82" s="86" t="s">
        <v>74</v>
      </c>
      <c r="C82" s="74" t="s">
        <v>0</v>
      </c>
      <c r="D82" s="74" t="s">
        <v>5</v>
      </c>
      <c r="E82" s="75">
        <v>137.43</v>
      </c>
      <c r="F82" s="124">
        <v>0</v>
      </c>
      <c r="G82" s="75">
        <f t="shared" ref="G82:G89" si="4">F82*E82</f>
        <v>0</v>
      </c>
    </row>
    <row r="83" spans="2:9" s="19" customFormat="1" x14ac:dyDescent="0.25">
      <c r="B83" s="86" t="s">
        <v>75</v>
      </c>
      <c r="C83" s="74" t="s">
        <v>1</v>
      </c>
      <c r="D83" s="74" t="s">
        <v>5</v>
      </c>
      <c r="E83" s="75">
        <v>100.8</v>
      </c>
      <c r="F83" s="124">
        <v>0.05</v>
      </c>
      <c r="G83" s="75">
        <f t="shared" si="4"/>
        <v>5.04</v>
      </c>
    </row>
    <row r="84" spans="2:9" s="19" customFormat="1" x14ac:dyDescent="0.25">
      <c r="B84" s="86" t="s">
        <v>76</v>
      </c>
      <c r="C84" s="74" t="s">
        <v>2</v>
      </c>
      <c r="D84" s="74" t="s">
        <v>5</v>
      </c>
      <c r="E84" s="75">
        <v>88.68</v>
      </c>
      <c r="F84" s="124">
        <v>0</v>
      </c>
      <c r="G84" s="75">
        <f t="shared" si="4"/>
        <v>0</v>
      </c>
    </row>
    <row r="85" spans="2:9" s="19" customFormat="1" x14ac:dyDescent="0.25">
      <c r="B85" s="86" t="s">
        <v>77</v>
      </c>
      <c r="C85" s="74" t="s">
        <v>14</v>
      </c>
      <c r="D85" s="74" t="s">
        <v>5</v>
      </c>
      <c r="E85" s="75">
        <v>51.43</v>
      </c>
      <c r="F85" s="124">
        <v>0</v>
      </c>
      <c r="G85" s="75">
        <f t="shared" si="4"/>
        <v>0</v>
      </c>
    </row>
    <row r="86" spans="2:9" s="19" customFormat="1" x14ac:dyDescent="0.25">
      <c r="B86" s="86" t="s">
        <v>78</v>
      </c>
      <c r="C86" s="74" t="s">
        <v>15</v>
      </c>
      <c r="D86" s="74" t="s">
        <v>5</v>
      </c>
      <c r="E86" s="75">
        <v>45.24</v>
      </c>
      <c r="F86" s="124">
        <v>0</v>
      </c>
      <c r="G86" s="75">
        <f t="shared" si="4"/>
        <v>0</v>
      </c>
    </row>
    <row r="87" spans="2:9" s="19" customFormat="1" x14ac:dyDescent="0.25">
      <c r="B87" s="86" t="s">
        <v>79</v>
      </c>
      <c r="C87" s="74" t="s">
        <v>16</v>
      </c>
      <c r="D87" s="74" t="s">
        <v>5</v>
      </c>
      <c r="E87" s="75">
        <v>41.7</v>
      </c>
      <c r="F87" s="124">
        <v>0.01</v>
      </c>
      <c r="G87" s="75">
        <f t="shared" si="4"/>
        <v>0.41700000000000004</v>
      </c>
    </row>
    <row r="88" spans="2:9" s="19" customFormat="1" x14ac:dyDescent="0.25">
      <c r="B88" s="86" t="s">
        <v>80</v>
      </c>
      <c r="C88" s="74" t="s">
        <v>17</v>
      </c>
      <c r="D88" s="74" t="s">
        <v>5</v>
      </c>
      <c r="E88" s="75">
        <v>59.58</v>
      </c>
      <c r="F88" s="124">
        <v>0.02</v>
      </c>
      <c r="G88" s="75">
        <f t="shared" si="4"/>
        <v>1.1916</v>
      </c>
    </row>
    <row r="89" spans="2:9" s="19" customFormat="1" x14ac:dyDescent="0.25">
      <c r="B89" s="86" t="s">
        <v>81</v>
      </c>
      <c r="C89" s="74" t="s">
        <v>3</v>
      </c>
      <c r="D89" s="74" t="s">
        <v>5</v>
      </c>
      <c r="E89" s="75">
        <v>25.28</v>
      </c>
      <c r="F89" s="124">
        <v>0.04</v>
      </c>
      <c r="G89" s="75">
        <f t="shared" si="4"/>
        <v>1.0112000000000001</v>
      </c>
    </row>
    <row r="90" spans="2:9" s="19" customFormat="1" x14ac:dyDescent="0.25">
      <c r="B90" s="84"/>
      <c r="E90" s="76"/>
      <c r="F90" s="125"/>
      <c r="G90" s="76"/>
    </row>
    <row r="91" spans="2:9" s="19" customFormat="1" x14ac:dyDescent="0.25">
      <c r="B91" s="87"/>
      <c r="C91" s="77" t="s">
        <v>10</v>
      </c>
      <c r="D91" s="78"/>
      <c r="E91" s="79"/>
      <c r="F91" s="126"/>
      <c r="G91" s="80">
        <f>SUM(G82:G90)</f>
        <v>7.6598000000000006</v>
      </c>
      <c r="I91" s="81"/>
    </row>
    <row r="92" spans="2:9" s="19" customFormat="1" x14ac:dyDescent="0.25">
      <c r="B92" s="84"/>
      <c r="F92" s="122"/>
    </row>
    <row r="93" spans="2:9" s="19" customFormat="1" x14ac:dyDescent="0.25">
      <c r="B93" s="84"/>
      <c r="F93" s="122"/>
    </row>
    <row r="94" spans="2:9" s="19" customFormat="1" x14ac:dyDescent="0.25">
      <c r="B94" s="88" t="s">
        <v>119</v>
      </c>
      <c r="C94" s="89" t="str">
        <f>OrcamentoPEL!B18</f>
        <v>Projeto de instalações elétricas</v>
      </c>
      <c r="D94" s="90"/>
      <c r="E94" s="90"/>
      <c r="F94" s="121" t="s">
        <v>11</v>
      </c>
      <c r="G94" s="72" t="s">
        <v>13</v>
      </c>
    </row>
    <row r="95" spans="2:9" s="19" customFormat="1" x14ac:dyDescent="0.25">
      <c r="B95" s="84"/>
      <c r="F95" s="122"/>
    </row>
    <row r="96" spans="2:9" s="19" customFormat="1" x14ac:dyDescent="0.25">
      <c r="B96" s="85" t="s">
        <v>8</v>
      </c>
      <c r="C96" s="73" t="s">
        <v>7</v>
      </c>
      <c r="D96" s="73" t="s">
        <v>4</v>
      </c>
      <c r="E96" s="73" t="s">
        <v>18</v>
      </c>
      <c r="F96" s="123" t="s">
        <v>6</v>
      </c>
      <c r="G96" s="73" t="s">
        <v>9</v>
      </c>
    </row>
    <row r="97" spans="2:9" s="19" customFormat="1" x14ac:dyDescent="0.25">
      <c r="B97" s="86" t="s">
        <v>74</v>
      </c>
      <c r="C97" s="74" t="s">
        <v>0</v>
      </c>
      <c r="D97" s="74" t="s">
        <v>5</v>
      </c>
      <c r="E97" s="75">
        <v>137.43</v>
      </c>
      <c r="F97" s="124">
        <v>0</v>
      </c>
      <c r="G97" s="75">
        <f t="shared" ref="G97:G104" si="5">F97*E97</f>
        <v>0</v>
      </c>
    </row>
    <row r="98" spans="2:9" s="19" customFormat="1" x14ac:dyDescent="0.25">
      <c r="B98" s="86" t="s">
        <v>75</v>
      </c>
      <c r="C98" s="74" t="s">
        <v>1</v>
      </c>
      <c r="D98" s="74" t="s">
        <v>5</v>
      </c>
      <c r="E98" s="75">
        <v>100.8</v>
      </c>
      <c r="F98" s="124">
        <v>0.08</v>
      </c>
      <c r="G98" s="75">
        <f t="shared" si="5"/>
        <v>8.0640000000000001</v>
      </c>
    </row>
    <row r="99" spans="2:9" s="19" customFormat="1" x14ac:dyDescent="0.25">
      <c r="B99" s="86" t="s">
        <v>76</v>
      </c>
      <c r="C99" s="74" t="s">
        <v>2</v>
      </c>
      <c r="D99" s="74" t="s">
        <v>5</v>
      </c>
      <c r="E99" s="75">
        <v>88.68</v>
      </c>
      <c r="F99" s="124">
        <v>0</v>
      </c>
      <c r="G99" s="75">
        <f t="shared" si="5"/>
        <v>0</v>
      </c>
    </row>
    <row r="100" spans="2:9" s="19" customFormat="1" x14ac:dyDescent="0.25">
      <c r="B100" s="86" t="s">
        <v>77</v>
      </c>
      <c r="C100" s="74" t="s">
        <v>14</v>
      </c>
      <c r="D100" s="74" t="s">
        <v>5</v>
      </c>
      <c r="E100" s="75">
        <v>51.43</v>
      </c>
      <c r="F100" s="124">
        <v>0</v>
      </c>
      <c r="G100" s="75">
        <f t="shared" si="5"/>
        <v>0</v>
      </c>
    </row>
    <row r="101" spans="2:9" s="19" customFormat="1" x14ac:dyDescent="0.25">
      <c r="B101" s="86" t="s">
        <v>78</v>
      </c>
      <c r="C101" s="74" t="s">
        <v>15</v>
      </c>
      <c r="D101" s="74" t="s">
        <v>5</v>
      </c>
      <c r="E101" s="75">
        <v>45.24</v>
      </c>
      <c r="F101" s="124">
        <v>0</v>
      </c>
      <c r="G101" s="75">
        <f t="shared" si="5"/>
        <v>0</v>
      </c>
    </row>
    <row r="102" spans="2:9" s="19" customFormat="1" x14ac:dyDescent="0.25">
      <c r="B102" s="86" t="s">
        <v>79</v>
      </c>
      <c r="C102" s="74" t="s">
        <v>16</v>
      </c>
      <c r="D102" s="74" t="s">
        <v>5</v>
      </c>
      <c r="E102" s="75">
        <v>41.7</v>
      </c>
      <c r="F102" s="124">
        <v>0.01</v>
      </c>
      <c r="G102" s="75">
        <f t="shared" si="5"/>
        <v>0.41700000000000004</v>
      </c>
    </row>
    <row r="103" spans="2:9" s="19" customFormat="1" x14ac:dyDescent="0.25">
      <c r="B103" s="86" t="s">
        <v>80</v>
      </c>
      <c r="C103" s="74" t="s">
        <v>17</v>
      </c>
      <c r="D103" s="74" t="s">
        <v>5</v>
      </c>
      <c r="E103" s="75">
        <v>59.58</v>
      </c>
      <c r="F103" s="124">
        <v>0.05</v>
      </c>
      <c r="G103" s="75">
        <f t="shared" si="5"/>
        <v>2.9790000000000001</v>
      </c>
    </row>
    <row r="104" spans="2:9" s="19" customFormat="1" x14ac:dyDescent="0.25">
      <c r="B104" s="86" t="s">
        <v>81</v>
      </c>
      <c r="C104" s="74" t="s">
        <v>3</v>
      </c>
      <c r="D104" s="74" t="s">
        <v>5</v>
      </c>
      <c r="E104" s="75">
        <v>25.28</v>
      </c>
      <c r="F104" s="124">
        <v>0.02</v>
      </c>
      <c r="G104" s="75">
        <f t="shared" si="5"/>
        <v>0.50560000000000005</v>
      </c>
    </row>
    <row r="105" spans="2:9" s="19" customFormat="1" x14ac:dyDescent="0.25">
      <c r="B105" s="84"/>
      <c r="E105" s="76"/>
      <c r="F105" s="125"/>
      <c r="G105" s="76"/>
    </row>
    <row r="106" spans="2:9" s="19" customFormat="1" x14ac:dyDescent="0.25">
      <c r="B106" s="87"/>
      <c r="C106" s="77" t="s">
        <v>10</v>
      </c>
      <c r="D106" s="78"/>
      <c r="E106" s="79"/>
      <c r="F106" s="126"/>
      <c r="G106" s="80">
        <f>SUM(G97:G105)</f>
        <v>11.9656</v>
      </c>
      <c r="I106" s="81"/>
    </row>
    <row r="107" spans="2:9" s="19" customFormat="1" x14ac:dyDescent="0.25">
      <c r="B107" s="84"/>
      <c r="F107" s="122"/>
    </row>
    <row r="108" spans="2:9" s="19" customFormat="1" x14ac:dyDescent="0.25">
      <c r="B108" s="84"/>
      <c r="F108" s="122"/>
    </row>
    <row r="109" spans="2:9" s="19" customFormat="1" ht="60" x14ac:dyDescent="0.25">
      <c r="B109" s="88" t="s">
        <v>120</v>
      </c>
      <c r="C109" s="89" t="str">
        <f>OrcamentoPEL!B19</f>
        <v>Projeto de prevenção e combate a incêndio (PPCI), inclusive SPDA caso necessário, aprovado no Corpo de Bombeiros</v>
      </c>
      <c r="D109" s="90"/>
      <c r="E109" s="90"/>
      <c r="F109" s="121" t="s">
        <v>11</v>
      </c>
      <c r="G109" s="72" t="s">
        <v>13</v>
      </c>
    </row>
    <row r="110" spans="2:9" s="19" customFormat="1" x14ac:dyDescent="0.25">
      <c r="B110" s="84"/>
      <c r="F110" s="122"/>
    </row>
    <row r="111" spans="2:9" s="19" customFormat="1" x14ac:dyDescent="0.25">
      <c r="B111" s="85" t="s">
        <v>8</v>
      </c>
      <c r="C111" s="73" t="s">
        <v>7</v>
      </c>
      <c r="D111" s="73" t="s">
        <v>4</v>
      </c>
      <c r="E111" s="73" t="s">
        <v>18</v>
      </c>
      <c r="F111" s="123" t="s">
        <v>6</v>
      </c>
      <c r="G111" s="73" t="s">
        <v>9</v>
      </c>
    </row>
    <row r="112" spans="2:9" s="19" customFormat="1" x14ac:dyDescent="0.25">
      <c r="B112" s="86" t="s">
        <v>74</v>
      </c>
      <c r="C112" s="74" t="s">
        <v>0</v>
      </c>
      <c r="D112" s="74" t="s">
        <v>5</v>
      </c>
      <c r="E112" s="75">
        <v>137.43</v>
      </c>
      <c r="F112" s="124">
        <v>0</v>
      </c>
      <c r="G112" s="75">
        <f t="shared" ref="G112:G119" si="6">F112*E112</f>
        <v>0</v>
      </c>
    </row>
    <row r="113" spans="2:7" s="19" customFormat="1" x14ac:dyDescent="0.25">
      <c r="B113" s="86" t="s">
        <v>75</v>
      </c>
      <c r="C113" s="74" t="s">
        <v>1</v>
      </c>
      <c r="D113" s="74" t="s">
        <v>5</v>
      </c>
      <c r="E113" s="75">
        <v>100.8</v>
      </c>
      <c r="F113" s="124">
        <v>0.04</v>
      </c>
      <c r="G113" s="75">
        <f t="shared" si="6"/>
        <v>4.032</v>
      </c>
    </row>
    <row r="114" spans="2:7" s="19" customFormat="1" x14ac:dyDescent="0.25">
      <c r="B114" s="86" t="s">
        <v>76</v>
      </c>
      <c r="C114" s="74" t="s">
        <v>2</v>
      </c>
      <c r="D114" s="74" t="s">
        <v>5</v>
      </c>
      <c r="E114" s="75">
        <v>88.68</v>
      </c>
      <c r="F114" s="124">
        <v>0</v>
      </c>
      <c r="G114" s="75">
        <f t="shared" si="6"/>
        <v>0</v>
      </c>
    </row>
    <row r="115" spans="2:7" s="19" customFormat="1" x14ac:dyDescent="0.25">
      <c r="B115" s="86" t="s">
        <v>77</v>
      </c>
      <c r="C115" s="74" t="s">
        <v>14</v>
      </c>
      <c r="D115" s="74" t="s">
        <v>5</v>
      </c>
      <c r="E115" s="75">
        <v>51.43</v>
      </c>
      <c r="F115" s="124">
        <v>0</v>
      </c>
      <c r="G115" s="75">
        <f t="shared" si="6"/>
        <v>0</v>
      </c>
    </row>
    <row r="116" spans="2:7" s="19" customFormat="1" x14ac:dyDescent="0.25">
      <c r="B116" s="86" t="s">
        <v>78</v>
      </c>
      <c r="C116" s="74" t="s">
        <v>15</v>
      </c>
      <c r="D116" s="74" t="s">
        <v>5</v>
      </c>
      <c r="E116" s="75">
        <v>45.24</v>
      </c>
      <c r="F116" s="124">
        <v>0</v>
      </c>
      <c r="G116" s="75">
        <f t="shared" si="6"/>
        <v>0</v>
      </c>
    </row>
    <row r="117" spans="2:7" s="19" customFormat="1" x14ac:dyDescent="0.25">
      <c r="B117" s="86" t="s">
        <v>79</v>
      </c>
      <c r="C117" s="74" t="s">
        <v>16</v>
      </c>
      <c r="D117" s="74" t="s">
        <v>5</v>
      </c>
      <c r="E117" s="75">
        <v>41.7</v>
      </c>
      <c r="F117" s="124">
        <v>0.01</v>
      </c>
      <c r="G117" s="75">
        <f t="shared" si="6"/>
        <v>0.41700000000000004</v>
      </c>
    </row>
    <row r="118" spans="2:7" s="19" customFormat="1" x14ac:dyDescent="0.25">
      <c r="B118" s="86" t="s">
        <v>80</v>
      </c>
      <c r="C118" s="74" t="s">
        <v>17</v>
      </c>
      <c r="D118" s="74" t="s">
        <v>5</v>
      </c>
      <c r="E118" s="75">
        <v>59.58</v>
      </c>
      <c r="F118" s="124">
        <v>0.02</v>
      </c>
      <c r="G118" s="75">
        <f t="shared" si="6"/>
        <v>1.1916</v>
      </c>
    </row>
    <row r="119" spans="2:7" s="19" customFormat="1" x14ac:dyDescent="0.25">
      <c r="B119" s="86" t="s">
        <v>81</v>
      </c>
      <c r="C119" s="74" t="s">
        <v>3</v>
      </c>
      <c r="D119" s="74" t="s">
        <v>5</v>
      </c>
      <c r="E119" s="75">
        <v>25.28</v>
      </c>
      <c r="F119" s="124">
        <v>0.02</v>
      </c>
      <c r="G119" s="75">
        <f t="shared" si="6"/>
        <v>0.50560000000000005</v>
      </c>
    </row>
    <row r="120" spans="2:7" s="19" customFormat="1" x14ac:dyDescent="0.25">
      <c r="B120" s="84"/>
      <c r="E120" s="76"/>
      <c r="F120" s="125"/>
      <c r="G120" s="76"/>
    </row>
    <row r="121" spans="2:7" s="19" customFormat="1" x14ac:dyDescent="0.25">
      <c r="B121" s="87"/>
      <c r="C121" s="77" t="s">
        <v>10</v>
      </c>
      <c r="D121" s="78"/>
      <c r="E121" s="79"/>
      <c r="F121" s="126"/>
      <c r="G121" s="80">
        <f>SUM(G112:G120)</f>
        <v>6.1462000000000003</v>
      </c>
    </row>
    <row r="122" spans="2:7" s="19" customFormat="1" x14ac:dyDescent="0.25">
      <c r="B122" s="84"/>
      <c r="F122" s="122"/>
    </row>
    <row r="123" spans="2:7" s="19" customFormat="1" x14ac:dyDescent="0.25">
      <c r="B123" s="84"/>
      <c r="F123" s="122"/>
    </row>
    <row r="124" spans="2:7" s="19" customFormat="1" x14ac:dyDescent="0.25">
      <c r="B124" s="88" t="s">
        <v>129</v>
      </c>
      <c r="C124" s="89" t="str">
        <f>OrcamentoPEL!B20</f>
        <v>Projeto da pavimentação externa</v>
      </c>
      <c r="D124" s="90"/>
      <c r="E124" s="90"/>
      <c r="F124" s="121" t="s">
        <v>11</v>
      </c>
      <c r="G124" s="72" t="s">
        <v>13</v>
      </c>
    </row>
    <row r="125" spans="2:7" s="19" customFormat="1" x14ac:dyDescent="0.25">
      <c r="B125" s="84"/>
      <c r="F125" s="122"/>
    </row>
    <row r="126" spans="2:7" s="19" customFormat="1" x14ac:dyDescent="0.25">
      <c r="B126" s="85" t="s">
        <v>8</v>
      </c>
      <c r="C126" s="73" t="s">
        <v>7</v>
      </c>
      <c r="D126" s="73" t="s">
        <v>4</v>
      </c>
      <c r="E126" s="73" t="s">
        <v>18</v>
      </c>
      <c r="F126" s="123" t="s">
        <v>6</v>
      </c>
      <c r="G126" s="73" t="s">
        <v>9</v>
      </c>
    </row>
    <row r="127" spans="2:7" s="19" customFormat="1" x14ac:dyDescent="0.25">
      <c r="B127" s="86" t="s">
        <v>74</v>
      </c>
      <c r="C127" s="74" t="s">
        <v>0</v>
      </c>
      <c r="D127" s="74" t="s">
        <v>5</v>
      </c>
      <c r="E127" s="75">
        <v>137.43</v>
      </c>
      <c r="F127" s="124">
        <v>0</v>
      </c>
      <c r="G127" s="75">
        <f t="shared" ref="G127:G134" si="7">F127*E127</f>
        <v>0</v>
      </c>
    </row>
    <row r="128" spans="2:7" s="19" customFormat="1" x14ac:dyDescent="0.25">
      <c r="B128" s="86" t="s">
        <v>75</v>
      </c>
      <c r="C128" s="74" t="s">
        <v>1</v>
      </c>
      <c r="D128" s="74" t="s">
        <v>5</v>
      </c>
      <c r="E128" s="75">
        <v>100.8</v>
      </c>
      <c r="F128" s="124">
        <v>2E-3</v>
      </c>
      <c r="G128" s="75">
        <f t="shared" si="7"/>
        <v>0.2016</v>
      </c>
    </row>
    <row r="129" spans="2:9" s="19" customFormat="1" x14ac:dyDescent="0.25">
      <c r="B129" s="86" t="s">
        <v>76</v>
      </c>
      <c r="C129" s="74" t="s">
        <v>2</v>
      </c>
      <c r="D129" s="74" t="s">
        <v>5</v>
      </c>
      <c r="E129" s="75">
        <v>88.68</v>
      </c>
      <c r="F129" s="124">
        <v>0</v>
      </c>
      <c r="G129" s="75">
        <f t="shared" si="7"/>
        <v>0</v>
      </c>
    </row>
    <row r="130" spans="2:9" s="19" customFormat="1" x14ac:dyDescent="0.25">
      <c r="B130" s="86" t="s">
        <v>77</v>
      </c>
      <c r="C130" s="74" t="s">
        <v>14</v>
      </c>
      <c r="D130" s="74" t="s">
        <v>5</v>
      </c>
      <c r="E130" s="75">
        <v>51.43</v>
      </c>
      <c r="F130" s="124">
        <v>0</v>
      </c>
      <c r="G130" s="75">
        <f t="shared" si="7"/>
        <v>0</v>
      </c>
    </row>
    <row r="131" spans="2:9" s="19" customFormat="1" x14ac:dyDescent="0.25">
      <c r="B131" s="86" t="s">
        <v>78</v>
      </c>
      <c r="C131" s="74" t="s">
        <v>15</v>
      </c>
      <c r="D131" s="74" t="s">
        <v>5</v>
      </c>
      <c r="E131" s="75">
        <v>45.24</v>
      </c>
      <c r="F131" s="124">
        <v>0</v>
      </c>
      <c r="G131" s="75">
        <f t="shared" si="7"/>
        <v>0</v>
      </c>
    </row>
    <row r="132" spans="2:9" s="19" customFormat="1" x14ac:dyDescent="0.25">
      <c r="B132" s="86" t="s">
        <v>79</v>
      </c>
      <c r="C132" s="74" t="s">
        <v>16</v>
      </c>
      <c r="D132" s="74" t="s">
        <v>5</v>
      </c>
      <c r="E132" s="75">
        <v>41.7</v>
      </c>
      <c r="F132" s="124">
        <v>0</v>
      </c>
      <c r="G132" s="75">
        <f t="shared" si="7"/>
        <v>0</v>
      </c>
    </row>
    <row r="133" spans="2:9" s="19" customFormat="1" x14ac:dyDescent="0.25">
      <c r="B133" s="86" t="s">
        <v>80</v>
      </c>
      <c r="C133" s="74" t="s">
        <v>17</v>
      </c>
      <c r="D133" s="74" t="s">
        <v>5</v>
      </c>
      <c r="E133" s="75">
        <v>59.58</v>
      </c>
      <c r="F133" s="124">
        <v>0.01</v>
      </c>
      <c r="G133" s="75">
        <f t="shared" si="7"/>
        <v>0.5958</v>
      </c>
    </row>
    <row r="134" spans="2:9" s="19" customFormat="1" x14ac:dyDescent="0.25">
      <c r="B134" s="86" t="s">
        <v>81</v>
      </c>
      <c r="C134" s="74" t="s">
        <v>3</v>
      </c>
      <c r="D134" s="74" t="s">
        <v>5</v>
      </c>
      <c r="E134" s="75">
        <v>25.28</v>
      </c>
      <c r="F134" s="124">
        <v>0.01</v>
      </c>
      <c r="G134" s="75">
        <f t="shared" si="7"/>
        <v>0.25280000000000002</v>
      </c>
    </row>
    <row r="135" spans="2:9" s="19" customFormat="1" x14ac:dyDescent="0.25">
      <c r="B135" s="84"/>
      <c r="E135" s="76"/>
      <c r="F135" s="125"/>
      <c r="G135" s="76"/>
    </row>
    <row r="136" spans="2:9" s="19" customFormat="1" x14ac:dyDescent="0.25">
      <c r="B136" s="87"/>
      <c r="C136" s="77" t="s">
        <v>10</v>
      </c>
      <c r="D136" s="78"/>
      <c r="E136" s="79"/>
      <c r="F136" s="126"/>
      <c r="G136" s="80">
        <f>SUM(G127:G135)</f>
        <v>1.0502</v>
      </c>
      <c r="I136" s="81"/>
    </row>
    <row r="137" spans="2:9" s="19" customFormat="1" x14ac:dyDescent="0.25">
      <c r="B137" s="84"/>
      <c r="F137" s="122"/>
    </row>
    <row r="138" spans="2:9" s="19" customFormat="1" x14ac:dyDescent="0.25">
      <c r="B138" s="84"/>
      <c r="F138" s="122"/>
    </row>
    <row r="139" spans="2:9" s="19" customFormat="1" ht="30" x14ac:dyDescent="0.25">
      <c r="B139" s="88" t="s">
        <v>130</v>
      </c>
      <c r="C139" s="89" t="str">
        <f>OrcamentoPEL!B21</f>
        <v>Especificações técnicas e memorial descritivo</v>
      </c>
      <c r="D139" s="90"/>
      <c r="E139" s="90"/>
      <c r="F139" s="121" t="s">
        <v>11</v>
      </c>
      <c r="G139" s="72" t="s">
        <v>19</v>
      </c>
    </row>
    <row r="140" spans="2:9" s="19" customFormat="1" x14ac:dyDescent="0.25">
      <c r="B140" s="84"/>
      <c r="F140" s="122"/>
    </row>
    <row r="141" spans="2:9" s="19" customFormat="1" x14ac:dyDescent="0.25">
      <c r="B141" s="85" t="s">
        <v>8</v>
      </c>
      <c r="C141" s="73" t="s">
        <v>7</v>
      </c>
      <c r="D141" s="73" t="s">
        <v>4</v>
      </c>
      <c r="E141" s="73" t="s">
        <v>18</v>
      </c>
      <c r="F141" s="123" t="s">
        <v>6</v>
      </c>
      <c r="G141" s="73" t="s">
        <v>9</v>
      </c>
    </row>
    <row r="142" spans="2:9" s="19" customFormat="1" x14ac:dyDescent="0.25">
      <c r="B142" s="86" t="s">
        <v>74</v>
      </c>
      <c r="C142" s="74" t="s">
        <v>0</v>
      </c>
      <c r="D142" s="74" t="s">
        <v>5</v>
      </c>
      <c r="E142" s="75">
        <v>137.43</v>
      </c>
      <c r="F142" s="124">
        <v>0</v>
      </c>
      <c r="G142" s="75">
        <f t="shared" ref="G142:G149" si="8">F142*E142</f>
        <v>0</v>
      </c>
    </row>
    <row r="143" spans="2:9" s="19" customFormat="1" x14ac:dyDescent="0.25">
      <c r="B143" s="86" t="s">
        <v>75</v>
      </c>
      <c r="C143" s="74" t="s">
        <v>1</v>
      </c>
      <c r="D143" s="74" t="s">
        <v>5</v>
      </c>
      <c r="E143" s="75">
        <v>100.8</v>
      </c>
      <c r="F143" s="124">
        <v>30</v>
      </c>
      <c r="G143" s="75">
        <f t="shared" si="8"/>
        <v>3024</v>
      </c>
    </row>
    <row r="144" spans="2:9" s="19" customFormat="1" x14ac:dyDescent="0.25">
      <c r="B144" s="86" t="s">
        <v>76</v>
      </c>
      <c r="C144" s="74" t="s">
        <v>2</v>
      </c>
      <c r="D144" s="74" t="s">
        <v>5</v>
      </c>
      <c r="E144" s="75">
        <v>88.68</v>
      </c>
      <c r="F144" s="124">
        <v>0</v>
      </c>
      <c r="G144" s="75">
        <f t="shared" si="8"/>
        <v>0</v>
      </c>
    </row>
    <row r="145" spans="2:9" s="19" customFormat="1" x14ac:dyDescent="0.25">
      <c r="B145" s="86" t="s">
        <v>77</v>
      </c>
      <c r="C145" s="74" t="s">
        <v>14</v>
      </c>
      <c r="D145" s="74" t="s">
        <v>5</v>
      </c>
      <c r="E145" s="75">
        <v>51.43</v>
      </c>
      <c r="F145" s="124">
        <v>0</v>
      </c>
      <c r="G145" s="75">
        <f t="shared" si="8"/>
        <v>0</v>
      </c>
    </row>
    <row r="146" spans="2:9" s="19" customFormat="1" x14ac:dyDescent="0.25">
      <c r="B146" s="86" t="s">
        <v>78</v>
      </c>
      <c r="C146" s="74" t="s">
        <v>15</v>
      </c>
      <c r="D146" s="74" t="s">
        <v>5</v>
      </c>
      <c r="E146" s="75">
        <v>45.24</v>
      </c>
      <c r="F146" s="124">
        <v>0</v>
      </c>
      <c r="G146" s="75">
        <f t="shared" si="8"/>
        <v>0</v>
      </c>
    </row>
    <row r="147" spans="2:9" s="19" customFormat="1" x14ac:dyDescent="0.25">
      <c r="B147" s="86" t="s">
        <v>79</v>
      </c>
      <c r="C147" s="74" t="s">
        <v>16</v>
      </c>
      <c r="D147" s="74" t="s">
        <v>5</v>
      </c>
      <c r="E147" s="75">
        <v>41.7</v>
      </c>
      <c r="F147" s="124">
        <v>0</v>
      </c>
      <c r="G147" s="75">
        <f t="shared" si="8"/>
        <v>0</v>
      </c>
    </row>
    <row r="148" spans="2:9" s="19" customFormat="1" x14ac:dyDescent="0.25">
      <c r="B148" s="86" t="s">
        <v>80</v>
      </c>
      <c r="C148" s="74" t="s">
        <v>17</v>
      </c>
      <c r="D148" s="74" t="s">
        <v>5</v>
      </c>
      <c r="E148" s="75">
        <v>59.58</v>
      </c>
      <c r="F148" s="124">
        <v>0</v>
      </c>
      <c r="G148" s="75">
        <f t="shared" si="8"/>
        <v>0</v>
      </c>
    </row>
    <row r="149" spans="2:9" s="19" customFormat="1" x14ac:dyDescent="0.25">
      <c r="B149" s="86" t="s">
        <v>81</v>
      </c>
      <c r="C149" s="74" t="s">
        <v>3</v>
      </c>
      <c r="D149" s="74" t="s">
        <v>5</v>
      </c>
      <c r="E149" s="75">
        <v>25.28</v>
      </c>
      <c r="F149" s="124">
        <v>80</v>
      </c>
      <c r="G149" s="75">
        <f t="shared" si="8"/>
        <v>2022.4</v>
      </c>
    </row>
    <row r="150" spans="2:9" s="19" customFormat="1" x14ac:dyDescent="0.25">
      <c r="B150" s="84"/>
      <c r="E150" s="76"/>
      <c r="F150" s="125"/>
      <c r="G150" s="76"/>
    </row>
    <row r="151" spans="2:9" s="19" customFormat="1" x14ac:dyDescent="0.25">
      <c r="B151" s="87"/>
      <c r="C151" s="77" t="s">
        <v>10</v>
      </c>
      <c r="D151" s="78"/>
      <c r="E151" s="79"/>
      <c r="F151" s="126"/>
      <c r="G151" s="80">
        <f>SUM(G142:G150)</f>
        <v>5046.3999999999996</v>
      </c>
      <c r="I151" s="81"/>
    </row>
    <row r="152" spans="2:9" s="19" customFormat="1" x14ac:dyDescent="0.25">
      <c r="B152" s="84"/>
      <c r="F152" s="122"/>
    </row>
    <row r="153" spans="2:9" s="19" customFormat="1" x14ac:dyDescent="0.25">
      <c r="B153" s="84"/>
      <c r="F153" s="122"/>
    </row>
    <row r="154" spans="2:9" s="19" customFormat="1" ht="45" x14ac:dyDescent="0.25">
      <c r="B154" s="88" t="s">
        <v>131</v>
      </c>
      <c r="C154" s="89" t="str">
        <f>OrcamentoPEL!B22</f>
        <v>Elaboração de planilha orçamentária, cronocrama físico financeiro, composição do BDI e encargos sociais</v>
      </c>
      <c r="D154" s="90"/>
      <c r="E154" s="90"/>
      <c r="F154" s="121" t="s">
        <v>11</v>
      </c>
      <c r="G154" s="72" t="s">
        <v>19</v>
      </c>
    </row>
    <row r="155" spans="2:9" s="19" customFormat="1" x14ac:dyDescent="0.25">
      <c r="B155" s="84"/>
      <c r="F155" s="122"/>
    </row>
    <row r="156" spans="2:9" s="19" customFormat="1" x14ac:dyDescent="0.25">
      <c r="B156" s="85" t="s">
        <v>8</v>
      </c>
      <c r="C156" s="73" t="s">
        <v>7</v>
      </c>
      <c r="D156" s="73" t="s">
        <v>4</v>
      </c>
      <c r="E156" s="73" t="s">
        <v>18</v>
      </c>
      <c r="F156" s="123" t="s">
        <v>6</v>
      </c>
      <c r="G156" s="73" t="s">
        <v>9</v>
      </c>
    </row>
    <row r="157" spans="2:9" s="19" customFormat="1" x14ac:dyDescent="0.25">
      <c r="B157" s="86" t="s">
        <v>74</v>
      </c>
      <c r="C157" s="74" t="s">
        <v>0</v>
      </c>
      <c r="D157" s="74" t="s">
        <v>5</v>
      </c>
      <c r="E157" s="75">
        <v>137.43</v>
      </c>
      <c r="F157" s="124">
        <v>0</v>
      </c>
      <c r="G157" s="75">
        <f t="shared" ref="G157:G164" si="9">F157*E157</f>
        <v>0</v>
      </c>
    </row>
    <row r="158" spans="2:9" s="19" customFormat="1" x14ac:dyDescent="0.25">
      <c r="B158" s="86" t="s">
        <v>75</v>
      </c>
      <c r="C158" s="74" t="s">
        <v>1</v>
      </c>
      <c r="D158" s="74" t="s">
        <v>5</v>
      </c>
      <c r="E158" s="75">
        <v>100.8</v>
      </c>
      <c r="F158" s="124">
        <v>30</v>
      </c>
      <c r="G158" s="75">
        <f t="shared" si="9"/>
        <v>3024</v>
      </c>
    </row>
    <row r="159" spans="2:9" s="19" customFormat="1" x14ac:dyDescent="0.25">
      <c r="B159" s="86" t="s">
        <v>76</v>
      </c>
      <c r="C159" s="74" t="s">
        <v>2</v>
      </c>
      <c r="D159" s="74" t="s">
        <v>5</v>
      </c>
      <c r="E159" s="75">
        <v>88.68</v>
      </c>
      <c r="F159" s="124">
        <v>0</v>
      </c>
      <c r="G159" s="75">
        <f t="shared" si="9"/>
        <v>0</v>
      </c>
    </row>
    <row r="160" spans="2:9" s="19" customFormat="1" x14ac:dyDescent="0.25">
      <c r="B160" s="86" t="s">
        <v>77</v>
      </c>
      <c r="C160" s="74" t="s">
        <v>14</v>
      </c>
      <c r="D160" s="74" t="s">
        <v>5</v>
      </c>
      <c r="E160" s="75">
        <v>51.43</v>
      </c>
      <c r="F160" s="124">
        <v>0</v>
      </c>
      <c r="G160" s="75">
        <f t="shared" si="9"/>
        <v>0</v>
      </c>
    </row>
    <row r="161" spans="1:9" s="19" customFormat="1" x14ac:dyDescent="0.25">
      <c r="B161" s="86" t="s">
        <v>78</v>
      </c>
      <c r="C161" s="74" t="s">
        <v>15</v>
      </c>
      <c r="D161" s="74" t="s">
        <v>5</v>
      </c>
      <c r="E161" s="75">
        <v>45.24</v>
      </c>
      <c r="F161" s="124">
        <v>0</v>
      </c>
      <c r="G161" s="75">
        <f t="shared" si="9"/>
        <v>0</v>
      </c>
    </row>
    <row r="162" spans="1:9" s="19" customFormat="1" x14ac:dyDescent="0.25">
      <c r="B162" s="86" t="s">
        <v>79</v>
      </c>
      <c r="C162" s="74" t="s">
        <v>16</v>
      </c>
      <c r="D162" s="74" t="s">
        <v>5</v>
      </c>
      <c r="E162" s="75">
        <v>41.7</v>
      </c>
      <c r="F162" s="124">
        <v>0</v>
      </c>
      <c r="G162" s="75">
        <f t="shared" si="9"/>
        <v>0</v>
      </c>
    </row>
    <row r="163" spans="1:9" s="19" customFormat="1" x14ac:dyDescent="0.25">
      <c r="B163" s="86" t="s">
        <v>80</v>
      </c>
      <c r="C163" s="74" t="s">
        <v>17</v>
      </c>
      <c r="D163" s="74" t="s">
        <v>5</v>
      </c>
      <c r="E163" s="75">
        <v>59.58</v>
      </c>
      <c r="F163" s="124">
        <v>0</v>
      </c>
      <c r="G163" s="75">
        <f t="shared" si="9"/>
        <v>0</v>
      </c>
    </row>
    <row r="164" spans="1:9" s="19" customFormat="1" x14ac:dyDescent="0.25">
      <c r="B164" s="86" t="s">
        <v>81</v>
      </c>
      <c r="C164" s="74" t="s">
        <v>3</v>
      </c>
      <c r="D164" s="74" t="s">
        <v>5</v>
      </c>
      <c r="E164" s="75">
        <v>25.28</v>
      </c>
      <c r="F164" s="124">
        <v>120</v>
      </c>
      <c r="G164" s="75">
        <f t="shared" si="9"/>
        <v>3033.6000000000004</v>
      </c>
    </row>
    <row r="165" spans="1:9" s="19" customFormat="1" x14ac:dyDescent="0.25">
      <c r="B165" s="84"/>
      <c r="E165" s="76"/>
      <c r="F165" s="125"/>
      <c r="G165" s="76"/>
    </row>
    <row r="166" spans="1:9" s="19" customFormat="1" x14ac:dyDescent="0.25">
      <c r="B166" s="87"/>
      <c r="C166" s="77" t="s">
        <v>10</v>
      </c>
      <c r="D166" s="78"/>
      <c r="E166" s="79"/>
      <c r="F166" s="126"/>
      <c r="G166" s="80">
        <f>SUM(G157:G165)</f>
        <v>6057.6</v>
      </c>
      <c r="I166" s="81"/>
    </row>
    <row r="167" spans="1:9" s="19" customFormat="1" x14ac:dyDescent="0.25">
      <c r="B167" s="84"/>
      <c r="F167" s="122"/>
    </row>
    <row r="168" spans="1:9" s="42" customFormat="1" ht="12.75" customHeight="1" x14ac:dyDescent="0.25">
      <c r="A168" s="55"/>
      <c r="B168" s="101"/>
      <c r="C168" s="101"/>
      <c r="D168" s="55"/>
      <c r="E168" s="55"/>
      <c r="F168" s="120"/>
      <c r="G168" s="56"/>
      <c r="H168" s="57"/>
    </row>
    <row r="169" spans="1:9" s="19" customFormat="1" ht="66" customHeight="1" x14ac:dyDescent="0.25">
      <c r="B169" s="88" t="str">
        <f>OrcamentoPEL!A27</f>
        <v>2.1</v>
      </c>
      <c r="C169" s="89" t="str">
        <f>OrcamentoPEL!B27</f>
        <v>Sondagem do terreno para o projeto das fundações (considerado 6 furos de 10 metros de profundidade mais o relatório de sondagem)</v>
      </c>
      <c r="D169" s="90"/>
      <c r="E169" s="90"/>
      <c r="F169" s="121" t="s">
        <v>11</v>
      </c>
      <c r="G169" s="72" t="s">
        <v>19</v>
      </c>
    </row>
    <row r="170" spans="1:9" s="19" customFormat="1" x14ac:dyDescent="0.25">
      <c r="B170" s="84"/>
      <c r="F170" s="122"/>
    </row>
    <row r="171" spans="1:9" s="19" customFormat="1" x14ac:dyDescent="0.25">
      <c r="B171" s="85" t="s">
        <v>104</v>
      </c>
      <c r="C171" s="73" t="s">
        <v>7</v>
      </c>
      <c r="D171" s="73" t="s">
        <v>4</v>
      </c>
      <c r="E171" s="73" t="s">
        <v>18</v>
      </c>
      <c r="F171" s="123" t="s">
        <v>6</v>
      </c>
      <c r="G171" s="73" t="s">
        <v>9</v>
      </c>
    </row>
    <row r="172" spans="1:9" s="19" customFormat="1" ht="68.25" customHeight="1" x14ac:dyDescent="0.25">
      <c r="B172" s="99" t="s">
        <v>105</v>
      </c>
      <c r="C172" s="91" t="s">
        <v>108</v>
      </c>
      <c r="D172" s="98" t="s">
        <v>12</v>
      </c>
      <c r="E172" s="75">
        <v>48.26</v>
      </c>
      <c r="F172" s="124">
        <v>60</v>
      </c>
      <c r="G172" s="75">
        <f>F172*E172</f>
        <v>2895.6</v>
      </c>
    </row>
    <row r="173" spans="1:9" s="19" customFormat="1" x14ac:dyDescent="0.25">
      <c r="B173" s="86" t="s">
        <v>107</v>
      </c>
      <c r="C173" s="91" t="s">
        <v>106</v>
      </c>
      <c r="D173" s="74" t="s">
        <v>4</v>
      </c>
      <c r="E173" s="75">
        <v>748.98</v>
      </c>
      <c r="F173" s="124">
        <v>1</v>
      </c>
      <c r="G173" s="75">
        <f>F173*E173</f>
        <v>748.98</v>
      </c>
    </row>
    <row r="174" spans="1:9" s="19" customFormat="1" x14ac:dyDescent="0.25">
      <c r="B174" s="84"/>
      <c r="E174" s="76"/>
      <c r="F174" s="125"/>
      <c r="G174" s="76"/>
    </row>
    <row r="175" spans="1:9" s="19" customFormat="1" x14ac:dyDescent="0.25">
      <c r="B175" s="87"/>
      <c r="C175" s="77" t="s">
        <v>10</v>
      </c>
      <c r="D175" s="78"/>
      <c r="E175" s="79"/>
      <c r="F175" s="126"/>
      <c r="G175" s="80">
        <f>SUM(G172:G174)</f>
        <v>3644.58</v>
      </c>
      <c r="I175" s="81"/>
    </row>
    <row r="176" spans="1:9" s="19" customFormat="1" x14ac:dyDescent="0.25">
      <c r="B176" s="84"/>
      <c r="F176" s="122"/>
    </row>
    <row r="177" spans="2:9" s="19" customFormat="1" x14ac:dyDescent="0.25">
      <c r="B177" s="84"/>
      <c r="F177" s="122"/>
    </row>
    <row r="178" spans="2:9" s="19" customFormat="1" x14ac:dyDescent="0.25">
      <c r="B178" s="88" t="s">
        <v>114</v>
      </c>
      <c r="C178" s="89" t="s">
        <v>166</v>
      </c>
      <c r="D178" s="90"/>
      <c r="E178" s="90"/>
      <c r="F178" s="121" t="s">
        <v>11</v>
      </c>
      <c r="G178" s="72" t="s">
        <v>13</v>
      </c>
    </row>
    <row r="179" spans="2:9" s="19" customFormat="1" x14ac:dyDescent="0.25">
      <c r="B179" s="84"/>
      <c r="F179" s="122"/>
    </row>
    <row r="180" spans="2:9" s="19" customFormat="1" x14ac:dyDescent="0.25">
      <c r="B180" s="85" t="s">
        <v>8</v>
      </c>
      <c r="C180" s="73" t="s">
        <v>7</v>
      </c>
      <c r="D180" s="73" t="s">
        <v>4</v>
      </c>
      <c r="E180" s="73" t="s">
        <v>18</v>
      </c>
      <c r="F180" s="123" t="s">
        <v>6</v>
      </c>
      <c r="G180" s="73" t="s">
        <v>9</v>
      </c>
    </row>
    <row r="181" spans="2:9" s="19" customFormat="1" x14ac:dyDescent="0.25">
      <c r="B181" s="86" t="s">
        <v>74</v>
      </c>
      <c r="C181" s="74" t="s">
        <v>0</v>
      </c>
      <c r="D181" s="74" t="s">
        <v>5</v>
      </c>
      <c r="E181" s="75">
        <v>137.43</v>
      </c>
      <c r="F181" s="124">
        <v>0</v>
      </c>
      <c r="G181" s="75">
        <f t="shared" ref="G181:G188" si="10">F181*E181</f>
        <v>0</v>
      </c>
    </row>
    <row r="182" spans="2:9" s="19" customFormat="1" x14ac:dyDescent="0.25">
      <c r="B182" s="86" t="s">
        <v>75</v>
      </c>
      <c r="C182" s="74" t="s">
        <v>1</v>
      </c>
      <c r="D182" s="74" t="s">
        <v>5</v>
      </c>
      <c r="E182" s="75">
        <v>100.8</v>
      </c>
      <c r="F182" s="124">
        <v>0</v>
      </c>
      <c r="G182" s="75">
        <f t="shared" si="10"/>
        <v>0</v>
      </c>
    </row>
    <row r="183" spans="2:9" s="19" customFormat="1" x14ac:dyDescent="0.25">
      <c r="B183" s="86" t="s">
        <v>76</v>
      </c>
      <c r="C183" s="74" t="s">
        <v>2</v>
      </c>
      <c r="D183" s="74" t="s">
        <v>5</v>
      </c>
      <c r="E183" s="75">
        <v>88.68</v>
      </c>
      <c r="F183" s="124">
        <v>0</v>
      </c>
      <c r="G183" s="75">
        <f t="shared" si="10"/>
        <v>0</v>
      </c>
    </row>
    <row r="184" spans="2:9" s="19" customFormat="1" x14ac:dyDescent="0.25">
      <c r="B184" s="86" t="s">
        <v>77</v>
      </c>
      <c r="C184" s="74" t="s">
        <v>14</v>
      </c>
      <c r="D184" s="74" t="s">
        <v>5</v>
      </c>
      <c r="E184" s="75">
        <v>51.43</v>
      </c>
      <c r="F184" s="124">
        <v>0</v>
      </c>
      <c r="G184" s="75">
        <f t="shared" si="10"/>
        <v>0</v>
      </c>
    </row>
    <row r="185" spans="2:9" s="19" customFormat="1" x14ac:dyDescent="0.25">
      <c r="B185" s="86" t="s">
        <v>78</v>
      </c>
      <c r="C185" s="74" t="s">
        <v>15</v>
      </c>
      <c r="D185" s="74" t="s">
        <v>5</v>
      </c>
      <c r="E185" s="75">
        <v>45.24</v>
      </c>
      <c r="F185" s="124">
        <v>0.01</v>
      </c>
      <c r="G185" s="75">
        <f t="shared" si="10"/>
        <v>0.45240000000000002</v>
      </c>
    </row>
    <row r="186" spans="2:9" s="19" customFormat="1" x14ac:dyDescent="0.25">
      <c r="B186" s="86" t="s">
        <v>79</v>
      </c>
      <c r="C186" s="74" t="s">
        <v>16</v>
      </c>
      <c r="D186" s="74" t="s">
        <v>5</v>
      </c>
      <c r="E186" s="75">
        <v>41.7</v>
      </c>
      <c r="F186" s="124">
        <v>0</v>
      </c>
      <c r="G186" s="75">
        <f t="shared" si="10"/>
        <v>0</v>
      </c>
    </row>
    <row r="187" spans="2:9" s="19" customFormat="1" x14ac:dyDescent="0.25">
      <c r="B187" s="86" t="s">
        <v>170</v>
      </c>
      <c r="C187" s="74" t="s">
        <v>169</v>
      </c>
      <c r="D187" s="74" t="s">
        <v>5</v>
      </c>
      <c r="E187" s="75">
        <v>37.869999999999997</v>
      </c>
      <c r="F187" s="124">
        <v>0.02</v>
      </c>
      <c r="G187" s="75">
        <f t="shared" si="10"/>
        <v>0.75739999999999996</v>
      </c>
    </row>
    <row r="188" spans="2:9" s="19" customFormat="1" x14ac:dyDescent="0.25">
      <c r="B188" s="86" t="s">
        <v>168</v>
      </c>
      <c r="C188" s="74" t="s">
        <v>167</v>
      </c>
      <c r="D188" s="74" t="s">
        <v>5</v>
      </c>
      <c r="E188" s="75">
        <v>17.27</v>
      </c>
      <c r="F188" s="124">
        <v>0.02</v>
      </c>
      <c r="G188" s="75">
        <f t="shared" si="10"/>
        <v>0.34539999999999998</v>
      </c>
    </row>
    <row r="189" spans="2:9" s="19" customFormat="1" x14ac:dyDescent="0.25">
      <c r="B189" s="84"/>
      <c r="E189" s="76"/>
      <c r="F189" s="125"/>
      <c r="G189" s="76"/>
    </row>
    <row r="190" spans="2:9" s="19" customFormat="1" x14ac:dyDescent="0.25">
      <c r="B190" s="87"/>
      <c r="C190" s="77" t="s">
        <v>10</v>
      </c>
      <c r="D190" s="78"/>
      <c r="E190" s="79"/>
      <c r="F190" s="126"/>
      <c r="G190" s="80">
        <f>SUM(G181:G189)</f>
        <v>1.5551999999999999</v>
      </c>
      <c r="I190" s="81"/>
    </row>
    <row r="191" spans="2:9" s="19" customFormat="1" x14ac:dyDescent="0.25">
      <c r="B191" s="84"/>
      <c r="F191" s="122"/>
    </row>
    <row r="192" spans="2:9" s="19" customFormat="1" x14ac:dyDescent="0.25">
      <c r="B192" s="84"/>
      <c r="F192" s="122"/>
    </row>
    <row r="193" spans="2:10" s="19" customFormat="1" ht="60" x14ac:dyDescent="0.25">
      <c r="B193" s="88" t="str">
        <f>OrcamentoPEL!A29</f>
        <v>2.3</v>
      </c>
      <c r="C193" s="89" t="str">
        <f>OrcamentoPEL!B29</f>
        <v>Projeto Arquitetônico completo, com detalhamento do ambiente interno da edificação de acordo com a necessidade dos pesquisadores</v>
      </c>
      <c r="D193" s="90"/>
      <c r="E193" s="90"/>
      <c r="F193" s="121" t="s">
        <v>11</v>
      </c>
      <c r="G193" s="72" t="s">
        <v>13</v>
      </c>
      <c r="I193" s="72" t="s">
        <v>11</v>
      </c>
    </row>
    <row r="194" spans="2:10" s="19" customFormat="1" x14ac:dyDescent="0.25">
      <c r="B194" s="84"/>
      <c r="F194" s="122"/>
    </row>
    <row r="195" spans="2:10" s="19" customFormat="1" x14ac:dyDescent="0.25">
      <c r="B195" s="85" t="s">
        <v>8</v>
      </c>
      <c r="C195" s="73" t="s">
        <v>7</v>
      </c>
      <c r="D195" s="73" t="s">
        <v>4</v>
      </c>
      <c r="E195" s="73" t="s">
        <v>18</v>
      </c>
      <c r="F195" s="123" t="s">
        <v>6</v>
      </c>
      <c r="G195" s="73" t="s">
        <v>9</v>
      </c>
      <c r="I195" s="73" t="s">
        <v>6</v>
      </c>
    </row>
    <row r="196" spans="2:10" s="19" customFormat="1" x14ac:dyDescent="0.25">
      <c r="B196" s="86" t="s">
        <v>74</v>
      </c>
      <c r="C196" s="74" t="s">
        <v>0</v>
      </c>
      <c r="D196" s="74" t="s">
        <v>5</v>
      </c>
      <c r="E196" s="75">
        <v>137.43</v>
      </c>
      <c r="F196" s="124">
        <v>0</v>
      </c>
      <c r="G196" s="75">
        <f t="shared" ref="G196:G203" si="11">F196*E196</f>
        <v>0</v>
      </c>
      <c r="I196" s="75">
        <v>0</v>
      </c>
      <c r="J196" s="119">
        <v>0.5</v>
      </c>
    </row>
    <row r="197" spans="2:10" s="19" customFormat="1" x14ac:dyDescent="0.25">
      <c r="B197" s="86" t="s">
        <v>75</v>
      </c>
      <c r="C197" s="74" t="s">
        <v>1</v>
      </c>
      <c r="D197" s="74" t="s">
        <v>5</v>
      </c>
      <c r="E197" s="75">
        <v>100.8</v>
      </c>
      <c r="F197" s="124">
        <f>I197*J197</f>
        <v>0.06</v>
      </c>
      <c r="G197" s="75">
        <f t="shared" si="11"/>
        <v>6.048</v>
      </c>
      <c r="I197" s="75">
        <v>0.12</v>
      </c>
      <c r="J197" s="119">
        <v>0.5</v>
      </c>
    </row>
    <row r="198" spans="2:10" s="19" customFormat="1" x14ac:dyDescent="0.25">
      <c r="B198" s="86" t="s">
        <v>76</v>
      </c>
      <c r="C198" s="74" t="s">
        <v>2</v>
      </c>
      <c r="D198" s="74" t="s">
        <v>5</v>
      </c>
      <c r="E198" s="75">
        <v>88.68</v>
      </c>
      <c r="F198" s="124">
        <v>0</v>
      </c>
      <c r="G198" s="75">
        <f t="shared" si="11"/>
        <v>0</v>
      </c>
      <c r="I198" s="75">
        <v>0</v>
      </c>
      <c r="J198" s="119">
        <v>0.5</v>
      </c>
    </row>
    <row r="199" spans="2:10" s="19" customFormat="1" x14ac:dyDescent="0.25">
      <c r="B199" s="86" t="s">
        <v>77</v>
      </c>
      <c r="C199" s="74" t="s">
        <v>14</v>
      </c>
      <c r="D199" s="74" t="s">
        <v>5</v>
      </c>
      <c r="E199" s="75">
        <v>51.43</v>
      </c>
      <c r="F199" s="124">
        <v>0</v>
      </c>
      <c r="G199" s="75">
        <f t="shared" si="11"/>
        <v>0</v>
      </c>
      <c r="I199" s="75"/>
      <c r="J199" s="119">
        <v>0.5</v>
      </c>
    </row>
    <row r="200" spans="2:10" s="19" customFormat="1" x14ac:dyDescent="0.25">
      <c r="B200" s="86" t="s">
        <v>78</v>
      </c>
      <c r="C200" s="74" t="s">
        <v>15</v>
      </c>
      <c r="D200" s="74" t="s">
        <v>5</v>
      </c>
      <c r="E200" s="75">
        <v>45.24</v>
      </c>
      <c r="F200" s="124">
        <v>0</v>
      </c>
      <c r="G200" s="75">
        <f t="shared" si="11"/>
        <v>0</v>
      </c>
      <c r="I200" s="75"/>
      <c r="J200" s="119">
        <v>0.5</v>
      </c>
    </row>
    <row r="201" spans="2:10" s="19" customFormat="1" x14ac:dyDescent="0.25">
      <c r="B201" s="86" t="s">
        <v>79</v>
      </c>
      <c r="C201" s="74" t="s">
        <v>16</v>
      </c>
      <c r="D201" s="74" t="s">
        <v>5</v>
      </c>
      <c r="E201" s="75">
        <v>41.7</v>
      </c>
      <c r="F201" s="124">
        <f>I201*J201</f>
        <v>0.03</v>
      </c>
      <c r="G201" s="75">
        <f t="shared" si="11"/>
        <v>1.2510000000000001</v>
      </c>
      <c r="I201" s="75">
        <v>0.06</v>
      </c>
      <c r="J201" s="119">
        <v>0.5</v>
      </c>
    </row>
    <row r="202" spans="2:10" s="19" customFormat="1" x14ac:dyDescent="0.25">
      <c r="B202" s="86" t="s">
        <v>80</v>
      </c>
      <c r="C202" s="74" t="s">
        <v>17</v>
      </c>
      <c r="D202" s="74" t="s">
        <v>5</v>
      </c>
      <c r="E202" s="75">
        <v>59.58</v>
      </c>
      <c r="F202" s="124">
        <f>I202*J202</f>
        <v>0.04</v>
      </c>
      <c r="G202" s="75">
        <f t="shared" si="11"/>
        <v>2.3832</v>
      </c>
      <c r="I202" s="75">
        <v>0.08</v>
      </c>
      <c r="J202" s="119">
        <v>0.5</v>
      </c>
    </row>
    <row r="203" spans="2:10" s="19" customFormat="1" x14ac:dyDescent="0.25">
      <c r="B203" s="86" t="s">
        <v>81</v>
      </c>
      <c r="C203" s="74" t="s">
        <v>3</v>
      </c>
      <c r="D203" s="74" t="s">
        <v>5</v>
      </c>
      <c r="E203" s="75">
        <v>25.28</v>
      </c>
      <c r="F203" s="124">
        <v>0</v>
      </c>
      <c r="G203" s="75">
        <f t="shared" si="11"/>
        <v>0</v>
      </c>
      <c r="I203" s="75">
        <v>0</v>
      </c>
      <c r="J203" s="119">
        <v>0.5</v>
      </c>
    </row>
    <row r="204" spans="2:10" s="19" customFormat="1" x14ac:dyDescent="0.25">
      <c r="B204" s="84"/>
      <c r="E204" s="76"/>
      <c r="F204" s="125"/>
      <c r="G204" s="76"/>
      <c r="I204" s="76"/>
    </row>
    <row r="205" spans="2:10" s="19" customFormat="1" x14ac:dyDescent="0.25">
      <c r="B205" s="87"/>
      <c r="C205" s="77" t="s">
        <v>10</v>
      </c>
      <c r="D205" s="78"/>
      <c r="E205" s="79"/>
      <c r="F205" s="126"/>
      <c r="G205" s="80">
        <f>SUM(G196:G204)</f>
        <v>9.6821999999999999</v>
      </c>
      <c r="I205" s="79"/>
    </row>
    <row r="206" spans="2:10" s="19" customFormat="1" x14ac:dyDescent="0.25">
      <c r="B206" s="84"/>
      <c r="F206" s="122"/>
    </row>
    <row r="207" spans="2:10" s="19" customFormat="1" x14ac:dyDescent="0.25">
      <c r="B207" s="84"/>
      <c r="F207" s="122"/>
    </row>
    <row r="208" spans="2:10" s="19" customFormat="1" ht="60" x14ac:dyDescent="0.25">
      <c r="B208" s="88" t="str">
        <f>OrcamentoPEL!A30</f>
        <v>2.4</v>
      </c>
      <c r="C208" s="89" t="str">
        <f>OrcamentoPEL!B30</f>
        <v>Projeto estrutural (inclusive fundações) considerando a ação do vento sobre a edificação e o telhado (usar isopletas e a fórmula q=0,613.Vk² conforme NBR-6123)</v>
      </c>
      <c r="D208" s="90"/>
      <c r="E208" s="90"/>
      <c r="F208" s="121" t="s">
        <v>11</v>
      </c>
      <c r="G208" s="72" t="s">
        <v>13</v>
      </c>
      <c r="I208" s="72" t="s">
        <v>11</v>
      </c>
    </row>
    <row r="209" spans="2:10" s="19" customFormat="1" x14ac:dyDescent="0.25">
      <c r="B209" s="84"/>
      <c r="F209" s="122"/>
    </row>
    <row r="210" spans="2:10" s="19" customFormat="1" x14ac:dyDescent="0.25">
      <c r="B210" s="85" t="s">
        <v>8</v>
      </c>
      <c r="C210" s="73" t="s">
        <v>7</v>
      </c>
      <c r="D210" s="73" t="s">
        <v>4</v>
      </c>
      <c r="E210" s="73" t="s">
        <v>18</v>
      </c>
      <c r="F210" s="123" t="s">
        <v>6</v>
      </c>
      <c r="G210" s="73" t="s">
        <v>9</v>
      </c>
      <c r="I210" s="73" t="s">
        <v>6</v>
      </c>
      <c r="J210" s="119"/>
    </row>
    <row r="211" spans="2:10" s="19" customFormat="1" x14ac:dyDescent="0.25">
      <c r="B211" s="86" t="s">
        <v>74</v>
      </c>
      <c r="C211" s="74" t="s">
        <v>0</v>
      </c>
      <c r="D211" s="74" t="s">
        <v>5</v>
      </c>
      <c r="E211" s="75">
        <v>137.43</v>
      </c>
      <c r="F211" s="124">
        <v>0</v>
      </c>
      <c r="G211" s="75">
        <f t="shared" ref="G211:G218" si="12">F211*E211</f>
        <v>0</v>
      </c>
      <c r="I211" s="75">
        <v>0</v>
      </c>
      <c r="J211" s="119">
        <v>0.5</v>
      </c>
    </row>
    <row r="212" spans="2:10" s="19" customFormat="1" x14ac:dyDescent="0.25">
      <c r="B212" s="86" t="s">
        <v>75</v>
      </c>
      <c r="C212" s="74" t="s">
        <v>1</v>
      </c>
      <c r="D212" s="74" t="s">
        <v>5</v>
      </c>
      <c r="E212" s="75">
        <v>100.8</v>
      </c>
      <c r="F212" s="124">
        <f>I212*J212</f>
        <v>0.06</v>
      </c>
      <c r="G212" s="75">
        <f t="shared" si="12"/>
        <v>6.048</v>
      </c>
      <c r="I212" s="75">
        <v>0.12</v>
      </c>
      <c r="J212" s="119">
        <v>0.5</v>
      </c>
    </row>
    <row r="213" spans="2:10" s="19" customFormat="1" x14ac:dyDescent="0.25">
      <c r="B213" s="86" t="s">
        <v>76</v>
      </c>
      <c r="C213" s="74" t="s">
        <v>2</v>
      </c>
      <c r="D213" s="74" t="s">
        <v>5</v>
      </c>
      <c r="E213" s="75">
        <v>88.68</v>
      </c>
      <c r="F213" s="124">
        <v>0</v>
      </c>
      <c r="G213" s="75">
        <f t="shared" si="12"/>
        <v>0</v>
      </c>
      <c r="I213" s="75">
        <v>0</v>
      </c>
      <c r="J213" s="119">
        <v>0.5</v>
      </c>
    </row>
    <row r="214" spans="2:10" s="19" customFormat="1" x14ac:dyDescent="0.25">
      <c r="B214" s="86" t="s">
        <v>77</v>
      </c>
      <c r="C214" s="74" t="s">
        <v>14</v>
      </c>
      <c r="D214" s="74" t="s">
        <v>5</v>
      </c>
      <c r="E214" s="75">
        <v>51.43</v>
      </c>
      <c r="F214" s="124">
        <v>0</v>
      </c>
      <c r="G214" s="75">
        <f t="shared" si="12"/>
        <v>0</v>
      </c>
      <c r="I214" s="75">
        <v>0</v>
      </c>
      <c r="J214" s="119">
        <v>0.5</v>
      </c>
    </row>
    <row r="215" spans="2:10" s="19" customFormat="1" x14ac:dyDescent="0.25">
      <c r="B215" s="86" t="s">
        <v>78</v>
      </c>
      <c r="C215" s="74" t="s">
        <v>15</v>
      </c>
      <c r="D215" s="74" t="s">
        <v>5</v>
      </c>
      <c r="E215" s="75">
        <v>45.24</v>
      </c>
      <c r="F215" s="124">
        <v>0</v>
      </c>
      <c r="G215" s="75">
        <f t="shared" si="12"/>
        <v>0</v>
      </c>
      <c r="I215" s="75">
        <v>0</v>
      </c>
      <c r="J215" s="119">
        <v>0.5</v>
      </c>
    </row>
    <row r="216" spans="2:10" s="19" customFormat="1" x14ac:dyDescent="0.25">
      <c r="B216" s="86" t="s">
        <v>79</v>
      </c>
      <c r="C216" s="74" t="s">
        <v>16</v>
      </c>
      <c r="D216" s="74" t="s">
        <v>5</v>
      </c>
      <c r="E216" s="75">
        <v>41.7</v>
      </c>
      <c r="F216" s="124">
        <f>I216*J216</f>
        <v>0.02</v>
      </c>
      <c r="G216" s="75">
        <f t="shared" si="12"/>
        <v>0.83400000000000007</v>
      </c>
      <c r="I216" s="75">
        <v>0.04</v>
      </c>
      <c r="J216" s="119">
        <v>0.5</v>
      </c>
    </row>
    <row r="217" spans="2:10" s="19" customFormat="1" x14ac:dyDescent="0.25">
      <c r="B217" s="86" t="s">
        <v>80</v>
      </c>
      <c r="C217" s="74" t="s">
        <v>17</v>
      </c>
      <c r="D217" s="74" t="s">
        <v>5</v>
      </c>
      <c r="E217" s="75">
        <v>59.58</v>
      </c>
      <c r="F217" s="124">
        <f>I217*J217</f>
        <v>0.04</v>
      </c>
      <c r="G217" s="75">
        <f t="shared" si="12"/>
        <v>2.3832</v>
      </c>
      <c r="I217" s="75">
        <v>0.08</v>
      </c>
      <c r="J217" s="119">
        <v>0.5</v>
      </c>
    </row>
    <row r="218" spans="2:10" s="19" customFormat="1" x14ac:dyDescent="0.25">
      <c r="B218" s="86" t="s">
        <v>81</v>
      </c>
      <c r="C218" s="74" t="s">
        <v>3</v>
      </c>
      <c r="D218" s="74" t="s">
        <v>5</v>
      </c>
      <c r="E218" s="75">
        <v>25.28</v>
      </c>
      <c r="F218" s="124">
        <f>I218*J218</f>
        <v>0.01</v>
      </c>
      <c r="G218" s="75">
        <f t="shared" si="12"/>
        <v>0.25280000000000002</v>
      </c>
      <c r="I218" s="75">
        <v>0.02</v>
      </c>
      <c r="J218" s="119">
        <v>0.5</v>
      </c>
    </row>
    <row r="219" spans="2:10" s="19" customFormat="1" x14ac:dyDescent="0.25">
      <c r="B219" s="84"/>
      <c r="E219" s="76"/>
      <c r="F219" s="125"/>
      <c r="G219" s="76"/>
      <c r="I219" s="76"/>
    </row>
    <row r="220" spans="2:10" s="19" customFormat="1" x14ac:dyDescent="0.25">
      <c r="B220" s="87"/>
      <c r="C220" s="77" t="s">
        <v>10</v>
      </c>
      <c r="D220" s="78"/>
      <c r="E220" s="79"/>
      <c r="F220" s="126"/>
      <c r="G220" s="80">
        <f>SUM(G211:G219)</f>
        <v>9.5180000000000007</v>
      </c>
      <c r="I220" s="79"/>
    </row>
    <row r="221" spans="2:10" s="19" customFormat="1" x14ac:dyDescent="0.25">
      <c r="B221" s="84"/>
      <c r="F221" s="122"/>
    </row>
    <row r="222" spans="2:10" s="19" customFormat="1" x14ac:dyDescent="0.25">
      <c r="B222" s="84"/>
      <c r="F222" s="122"/>
    </row>
    <row r="223" spans="2:10" s="19" customFormat="1" ht="30" x14ac:dyDescent="0.25">
      <c r="B223" s="88" t="str">
        <f>OrcamentoPEL!A31</f>
        <v>2.5</v>
      </c>
      <c r="C223" s="89" t="str">
        <f>OrcamentoPEL!B31</f>
        <v>Projetos de instalações hidrossanitárias e águas pluviais</v>
      </c>
      <c r="D223" s="90"/>
      <c r="E223" s="90"/>
      <c r="F223" s="121" t="s">
        <v>11</v>
      </c>
      <c r="G223" s="72" t="s">
        <v>13</v>
      </c>
      <c r="I223" s="72" t="s">
        <v>11</v>
      </c>
    </row>
    <row r="224" spans="2:10" s="19" customFormat="1" x14ac:dyDescent="0.25">
      <c r="B224" s="84"/>
      <c r="F224" s="122"/>
    </row>
    <row r="225" spans="2:11" s="19" customFormat="1" x14ac:dyDescent="0.25">
      <c r="B225" s="85" t="s">
        <v>8</v>
      </c>
      <c r="C225" s="73" t="s">
        <v>7</v>
      </c>
      <c r="D225" s="73" t="s">
        <v>4</v>
      </c>
      <c r="E225" s="73" t="s">
        <v>18</v>
      </c>
      <c r="F225" s="123" t="s">
        <v>6</v>
      </c>
      <c r="G225" s="73" t="s">
        <v>9</v>
      </c>
      <c r="I225" s="73" t="s">
        <v>6</v>
      </c>
    </row>
    <row r="226" spans="2:11" s="19" customFormat="1" x14ac:dyDescent="0.25">
      <c r="B226" s="86" t="s">
        <v>74</v>
      </c>
      <c r="C226" s="74" t="s">
        <v>0</v>
      </c>
      <c r="D226" s="74" t="s">
        <v>5</v>
      </c>
      <c r="E226" s="75">
        <v>137.43</v>
      </c>
      <c r="F226" s="124">
        <v>0</v>
      </c>
      <c r="G226" s="75">
        <f t="shared" ref="G226:G233" si="13">F226*E226</f>
        <v>0</v>
      </c>
      <c r="I226" s="75">
        <v>0</v>
      </c>
      <c r="J226" s="119">
        <v>0.5</v>
      </c>
    </row>
    <row r="227" spans="2:11" s="19" customFormat="1" x14ac:dyDescent="0.25">
      <c r="B227" s="86" t="s">
        <v>75</v>
      </c>
      <c r="C227" s="74" t="s">
        <v>1</v>
      </c>
      <c r="D227" s="74" t="s">
        <v>5</v>
      </c>
      <c r="E227" s="75">
        <v>100.8</v>
      </c>
      <c r="F227" s="124">
        <f>I227*J227</f>
        <v>0.04</v>
      </c>
      <c r="G227" s="75">
        <f t="shared" si="13"/>
        <v>4.032</v>
      </c>
      <c r="I227" s="75">
        <v>0.08</v>
      </c>
      <c r="J227" s="119">
        <v>0.5</v>
      </c>
    </row>
    <row r="228" spans="2:11" s="19" customFormat="1" x14ac:dyDescent="0.25">
      <c r="B228" s="86" t="s">
        <v>76</v>
      </c>
      <c r="C228" s="74" t="s">
        <v>2</v>
      </c>
      <c r="D228" s="74" t="s">
        <v>5</v>
      </c>
      <c r="E228" s="75">
        <v>88.68</v>
      </c>
      <c r="F228" s="124">
        <v>0</v>
      </c>
      <c r="G228" s="75">
        <f t="shared" si="13"/>
        <v>0</v>
      </c>
      <c r="I228" s="75">
        <v>0</v>
      </c>
      <c r="J228" s="119">
        <v>0.5</v>
      </c>
    </row>
    <row r="229" spans="2:11" s="19" customFormat="1" x14ac:dyDescent="0.25">
      <c r="B229" s="86" t="s">
        <v>77</v>
      </c>
      <c r="C229" s="74" t="s">
        <v>14</v>
      </c>
      <c r="D229" s="74" t="s">
        <v>5</v>
      </c>
      <c r="E229" s="75">
        <v>51.43</v>
      </c>
      <c r="F229" s="124">
        <v>0</v>
      </c>
      <c r="G229" s="75">
        <f t="shared" si="13"/>
        <v>0</v>
      </c>
      <c r="I229" s="75">
        <v>0</v>
      </c>
      <c r="J229" s="119">
        <v>0.5</v>
      </c>
    </row>
    <row r="230" spans="2:11" s="19" customFormat="1" x14ac:dyDescent="0.25">
      <c r="B230" s="86" t="s">
        <v>78</v>
      </c>
      <c r="C230" s="74" t="s">
        <v>15</v>
      </c>
      <c r="D230" s="74" t="s">
        <v>5</v>
      </c>
      <c r="E230" s="75">
        <v>45.24</v>
      </c>
      <c r="F230" s="124">
        <v>0</v>
      </c>
      <c r="G230" s="75">
        <f t="shared" si="13"/>
        <v>0</v>
      </c>
      <c r="I230" s="75">
        <v>0</v>
      </c>
      <c r="J230" s="119">
        <v>0.5</v>
      </c>
    </row>
    <row r="231" spans="2:11" s="19" customFormat="1" x14ac:dyDescent="0.25">
      <c r="B231" s="86" t="s">
        <v>79</v>
      </c>
      <c r="C231" s="74" t="s">
        <v>16</v>
      </c>
      <c r="D231" s="74" t="s">
        <v>5</v>
      </c>
      <c r="E231" s="75">
        <v>41.7</v>
      </c>
      <c r="F231" s="124">
        <f>I231*J231</f>
        <v>5.0000000000000001E-3</v>
      </c>
      <c r="G231" s="75">
        <f t="shared" si="13"/>
        <v>0.20850000000000002</v>
      </c>
      <c r="I231" s="75">
        <v>0.01</v>
      </c>
      <c r="J231" s="119">
        <v>0.5</v>
      </c>
    </row>
    <row r="232" spans="2:11" s="19" customFormat="1" x14ac:dyDescent="0.25">
      <c r="B232" s="86" t="s">
        <v>80</v>
      </c>
      <c r="C232" s="74" t="s">
        <v>17</v>
      </c>
      <c r="D232" s="74" t="s">
        <v>5</v>
      </c>
      <c r="E232" s="75">
        <v>59.58</v>
      </c>
      <c r="F232" s="124">
        <f>I232*J232</f>
        <v>2.5000000000000001E-2</v>
      </c>
      <c r="G232" s="75">
        <f t="shared" si="13"/>
        <v>1.4895</v>
      </c>
      <c r="I232" s="75">
        <v>0.05</v>
      </c>
      <c r="J232" s="119">
        <v>0.5</v>
      </c>
      <c r="K232" s="81"/>
    </row>
    <row r="233" spans="2:11" s="19" customFormat="1" x14ac:dyDescent="0.25">
      <c r="B233" s="86" t="s">
        <v>81</v>
      </c>
      <c r="C233" s="74" t="s">
        <v>3</v>
      </c>
      <c r="D233" s="74" t="s">
        <v>5</v>
      </c>
      <c r="E233" s="75">
        <v>25.28</v>
      </c>
      <c r="F233" s="124">
        <f>I233*J233</f>
        <v>0.01</v>
      </c>
      <c r="G233" s="75">
        <f t="shared" si="13"/>
        <v>0.25280000000000002</v>
      </c>
      <c r="I233" s="75">
        <v>0.02</v>
      </c>
      <c r="J233" s="119">
        <v>0.5</v>
      </c>
    </row>
    <row r="234" spans="2:11" s="19" customFormat="1" x14ac:dyDescent="0.25">
      <c r="B234" s="84"/>
      <c r="E234" s="76"/>
      <c r="F234" s="125"/>
      <c r="G234" s="76"/>
      <c r="I234" s="76"/>
    </row>
    <row r="235" spans="2:11" s="19" customFormat="1" x14ac:dyDescent="0.25">
      <c r="B235" s="87"/>
      <c r="C235" s="77" t="s">
        <v>10</v>
      </c>
      <c r="D235" s="78"/>
      <c r="E235" s="79"/>
      <c r="F235" s="126"/>
      <c r="G235" s="80">
        <f>SUM(G226:G234)</f>
        <v>5.9828000000000001</v>
      </c>
      <c r="I235" s="79"/>
    </row>
    <row r="236" spans="2:11" s="19" customFormat="1" x14ac:dyDescent="0.25">
      <c r="B236" s="84"/>
      <c r="F236" s="122"/>
    </row>
    <row r="237" spans="2:11" s="19" customFormat="1" x14ac:dyDescent="0.25">
      <c r="B237" s="84"/>
      <c r="F237" s="122"/>
    </row>
    <row r="238" spans="2:11" s="19" customFormat="1" ht="30" x14ac:dyDescent="0.25">
      <c r="B238" s="88" t="str">
        <f>OrcamentoPEL!A32</f>
        <v>2.6</v>
      </c>
      <c r="C238" s="89" t="str">
        <f>OrcamentoPEL!B32</f>
        <v>Projeto de cabeamento estruturado (telefonia e lógica)</v>
      </c>
      <c r="D238" s="90"/>
      <c r="E238" s="90"/>
      <c r="F238" s="121" t="s">
        <v>11</v>
      </c>
      <c r="G238" s="72" t="s">
        <v>13</v>
      </c>
      <c r="I238" s="72" t="s">
        <v>11</v>
      </c>
    </row>
    <row r="239" spans="2:11" s="19" customFormat="1" x14ac:dyDescent="0.25">
      <c r="B239" s="84"/>
      <c r="F239" s="122"/>
    </row>
    <row r="240" spans="2:11" s="19" customFormat="1" x14ac:dyDescent="0.25">
      <c r="B240" s="85" t="s">
        <v>8</v>
      </c>
      <c r="C240" s="73" t="s">
        <v>7</v>
      </c>
      <c r="D240" s="73" t="s">
        <v>4</v>
      </c>
      <c r="E240" s="73" t="s">
        <v>18</v>
      </c>
      <c r="F240" s="123" t="s">
        <v>6</v>
      </c>
      <c r="G240" s="73" t="s">
        <v>9</v>
      </c>
      <c r="I240" s="73" t="s">
        <v>6</v>
      </c>
    </row>
    <row r="241" spans="2:10" s="19" customFormat="1" x14ac:dyDescent="0.25">
      <c r="B241" s="86" t="s">
        <v>74</v>
      </c>
      <c r="C241" s="74" t="s">
        <v>0</v>
      </c>
      <c r="D241" s="74" t="s">
        <v>5</v>
      </c>
      <c r="E241" s="75">
        <v>137.43</v>
      </c>
      <c r="F241" s="124">
        <v>0</v>
      </c>
      <c r="G241" s="75">
        <f t="shared" ref="G241:G248" si="14">F241*E241</f>
        <v>0</v>
      </c>
      <c r="I241" s="75">
        <v>0</v>
      </c>
      <c r="J241" s="119">
        <v>0.5</v>
      </c>
    </row>
    <row r="242" spans="2:10" s="19" customFormat="1" x14ac:dyDescent="0.25">
      <c r="B242" s="86" t="s">
        <v>75</v>
      </c>
      <c r="C242" s="74" t="s">
        <v>1</v>
      </c>
      <c r="D242" s="74" t="s">
        <v>5</v>
      </c>
      <c r="E242" s="75">
        <v>100.8</v>
      </c>
      <c r="F242" s="124">
        <f>I242*J242</f>
        <v>2.5000000000000001E-2</v>
      </c>
      <c r="G242" s="75">
        <f t="shared" si="14"/>
        <v>2.52</v>
      </c>
      <c r="I242" s="75">
        <v>0.05</v>
      </c>
      <c r="J242" s="119">
        <v>0.5</v>
      </c>
    </row>
    <row r="243" spans="2:10" s="19" customFormat="1" x14ac:dyDescent="0.25">
      <c r="B243" s="86" t="s">
        <v>76</v>
      </c>
      <c r="C243" s="74" t="s">
        <v>2</v>
      </c>
      <c r="D243" s="74" t="s">
        <v>5</v>
      </c>
      <c r="E243" s="75">
        <v>88.68</v>
      </c>
      <c r="F243" s="124">
        <v>0</v>
      </c>
      <c r="G243" s="75">
        <f t="shared" si="14"/>
        <v>0</v>
      </c>
      <c r="I243" s="75">
        <v>0</v>
      </c>
      <c r="J243" s="119">
        <v>0.5</v>
      </c>
    </row>
    <row r="244" spans="2:10" s="19" customFormat="1" x14ac:dyDescent="0.25">
      <c r="B244" s="86" t="s">
        <v>77</v>
      </c>
      <c r="C244" s="74" t="s">
        <v>14</v>
      </c>
      <c r="D244" s="74" t="s">
        <v>5</v>
      </c>
      <c r="E244" s="75">
        <v>51.43</v>
      </c>
      <c r="F244" s="124">
        <v>0</v>
      </c>
      <c r="G244" s="75">
        <f t="shared" si="14"/>
        <v>0</v>
      </c>
      <c r="I244" s="75">
        <v>0</v>
      </c>
      <c r="J244" s="119">
        <v>0.5</v>
      </c>
    </row>
    <row r="245" spans="2:10" s="19" customFormat="1" x14ac:dyDescent="0.25">
      <c r="B245" s="86" t="s">
        <v>78</v>
      </c>
      <c r="C245" s="74" t="s">
        <v>15</v>
      </c>
      <c r="D245" s="74" t="s">
        <v>5</v>
      </c>
      <c r="E245" s="75">
        <v>45.24</v>
      </c>
      <c r="F245" s="124">
        <v>0</v>
      </c>
      <c r="G245" s="75">
        <f t="shared" si="14"/>
        <v>0</v>
      </c>
      <c r="I245" s="75">
        <v>0</v>
      </c>
      <c r="J245" s="119">
        <v>0.5</v>
      </c>
    </row>
    <row r="246" spans="2:10" s="19" customFormat="1" x14ac:dyDescent="0.25">
      <c r="B246" s="86" t="s">
        <v>79</v>
      </c>
      <c r="C246" s="74" t="s">
        <v>16</v>
      </c>
      <c r="D246" s="74" t="s">
        <v>5</v>
      </c>
      <c r="E246" s="75">
        <v>41.7</v>
      </c>
      <c r="F246" s="124">
        <f>I246*J246</f>
        <v>5.0000000000000001E-3</v>
      </c>
      <c r="G246" s="75">
        <f t="shared" si="14"/>
        <v>0.20850000000000002</v>
      </c>
      <c r="I246" s="75">
        <v>0.01</v>
      </c>
      <c r="J246" s="119">
        <v>0.5</v>
      </c>
    </row>
    <row r="247" spans="2:10" s="19" customFormat="1" x14ac:dyDescent="0.25">
      <c r="B247" s="86" t="s">
        <v>80</v>
      </c>
      <c r="C247" s="74" t="s">
        <v>17</v>
      </c>
      <c r="D247" s="74" t="s">
        <v>5</v>
      </c>
      <c r="E247" s="75">
        <v>59.58</v>
      </c>
      <c r="F247" s="124">
        <f>I247*J247</f>
        <v>0.01</v>
      </c>
      <c r="G247" s="75">
        <f t="shared" si="14"/>
        <v>0.5958</v>
      </c>
      <c r="I247" s="75">
        <v>0.02</v>
      </c>
      <c r="J247" s="119">
        <v>0.5</v>
      </c>
    </row>
    <row r="248" spans="2:10" s="19" customFormat="1" x14ac:dyDescent="0.25">
      <c r="B248" s="86" t="s">
        <v>81</v>
      </c>
      <c r="C248" s="74" t="s">
        <v>3</v>
      </c>
      <c r="D248" s="74" t="s">
        <v>5</v>
      </c>
      <c r="E248" s="75">
        <v>25.28</v>
      </c>
      <c r="F248" s="124">
        <f>I248*J248</f>
        <v>0.02</v>
      </c>
      <c r="G248" s="75">
        <f t="shared" si="14"/>
        <v>0.50560000000000005</v>
      </c>
      <c r="I248" s="75">
        <v>0.04</v>
      </c>
      <c r="J248" s="119">
        <v>0.5</v>
      </c>
    </row>
    <row r="249" spans="2:10" s="19" customFormat="1" x14ac:dyDescent="0.25">
      <c r="B249" s="84"/>
      <c r="E249" s="76"/>
      <c r="F249" s="125"/>
      <c r="G249" s="76"/>
      <c r="I249" s="76"/>
    </row>
    <row r="250" spans="2:10" s="19" customFormat="1" x14ac:dyDescent="0.25">
      <c r="B250" s="87"/>
      <c r="C250" s="77" t="s">
        <v>10</v>
      </c>
      <c r="D250" s="78"/>
      <c r="E250" s="79"/>
      <c r="F250" s="126"/>
      <c r="G250" s="80">
        <f>SUM(G241:G249)</f>
        <v>3.8299000000000003</v>
      </c>
      <c r="I250" s="79"/>
    </row>
    <row r="251" spans="2:10" s="19" customFormat="1" x14ac:dyDescent="0.25">
      <c r="B251" s="84"/>
      <c r="F251" s="122"/>
    </row>
    <row r="252" spans="2:10" s="19" customFormat="1" x14ac:dyDescent="0.25">
      <c r="B252" s="84"/>
      <c r="F252" s="122"/>
    </row>
    <row r="253" spans="2:10" s="19" customFormat="1" x14ac:dyDescent="0.25">
      <c r="B253" s="88" t="str">
        <f>OrcamentoPEL!A33</f>
        <v>2.7</v>
      </c>
      <c r="C253" s="89" t="str">
        <f>OrcamentoPEL!B33</f>
        <v>Projeto de instalações elétricas</v>
      </c>
      <c r="D253" s="90"/>
      <c r="E253" s="90"/>
      <c r="F253" s="121" t="s">
        <v>11</v>
      </c>
      <c r="G253" s="72" t="s">
        <v>13</v>
      </c>
      <c r="I253" s="72" t="s">
        <v>11</v>
      </c>
    </row>
    <row r="254" spans="2:10" s="19" customFormat="1" x14ac:dyDescent="0.25">
      <c r="B254" s="84"/>
      <c r="F254" s="122"/>
    </row>
    <row r="255" spans="2:10" s="19" customFormat="1" x14ac:dyDescent="0.25">
      <c r="B255" s="85" t="s">
        <v>8</v>
      </c>
      <c r="C255" s="73" t="s">
        <v>7</v>
      </c>
      <c r="D255" s="73" t="s">
        <v>4</v>
      </c>
      <c r="E255" s="73" t="s">
        <v>18</v>
      </c>
      <c r="F255" s="123" t="s">
        <v>6</v>
      </c>
      <c r="G255" s="73" t="s">
        <v>9</v>
      </c>
      <c r="I255" s="73" t="s">
        <v>6</v>
      </c>
    </row>
    <row r="256" spans="2:10" s="19" customFormat="1" x14ac:dyDescent="0.25">
      <c r="B256" s="86" t="s">
        <v>74</v>
      </c>
      <c r="C256" s="74" t="s">
        <v>0</v>
      </c>
      <c r="D256" s="74" t="s">
        <v>5</v>
      </c>
      <c r="E256" s="75">
        <v>137.43</v>
      </c>
      <c r="F256" s="124">
        <v>0</v>
      </c>
      <c r="G256" s="75">
        <f t="shared" ref="G256:G263" si="15">F256*E256</f>
        <v>0</v>
      </c>
      <c r="I256" s="75">
        <v>0</v>
      </c>
      <c r="J256" s="119">
        <v>0.5</v>
      </c>
    </row>
    <row r="257" spans="2:10" s="19" customFormat="1" x14ac:dyDescent="0.25">
      <c r="B257" s="86" t="s">
        <v>75</v>
      </c>
      <c r="C257" s="74" t="s">
        <v>1</v>
      </c>
      <c r="D257" s="74" t="s">
        <v>5</v>
      </c>
      <c r="E257" s="75">
        <v>100.8</v>
      </c>
      <c r="F257" s="124">
        <f>I257*J257</f>
        <v>0.04</v>
      </c>
      <c r="G257" s="75">
        <f t="shared" si="15"/>
        <v>4.032</v>
      </c>
      <c r="I257" s="75">
        <v>0.08</v>
      </c>
      <c r="J257" s="119">
        <v>0.5</v>
      </c>
    </row>
    <row r="258" spans="2:10" s="19" customFormat="1" x14ac:dyDescent="0.25">
      <c r="B258" s="86" t="s">
        <v>76</v>
      </c>
      <c r="C258" s="74" t="s">
        <v>2</v>
      </c>
      <c r="D258" s="74" t="s">
        <v>5</v>
      </c>
      <c r="E258" s="75">
        <v>88.68</v>
      </c>
      <c r="F258" s="124">
        <v>0</v>
      </c>
      <c r="G258" s="75">
        <f t="shared" si="15"/>
        <v>0</v>
      </c>
      <c r="I258" s="75">
        <v>0</v>
      </c>
      <c r="J258" s="119">
        <v>0.5</v>
      </c>
    </row>
    <row r="259" spans="2:10" s="19" customFormat="1" x14ac:dyDescent="0.25">
      <c r="B259" s="86" t="s">
        <v>77</v>
      </c>
      <c r="C259" s="74" t="s">
        <v>14</v>
      </c>
      <c r="D259" s="74" t="s">
        <v>5</v>
      </c>
      <c r="E259" s="75">
        <v>51.43</v>
      </c>
      <c r="F259" s="124">
        <v>0</v>
      </c>
      <c r="G259" s="75">
        <f t="shared" si="15"/>
        <v>0</v>
      </c>
      <c r="I259" s="75">
        <v>0</v>
      </c>
      <c r="J259" s="119">
        <v>0.5</v>
      </c>
    </row>
    <row r="260" spans="2:10" s="19" customFormat="1" x14ac:dyDescent="0.25">
      <c r="B260" s="86" t="s">
        <v>78</v>
      </c>
      <c r="C260" s="74" t="s">
        <v>15</v>
      </c>
      <c r="D260" s="74" t="s">
        <v>5</v>
      </c>
      <c r="E260" s="75">
        <v>45.24</v>
      </c>
      <c r="F260" s="124">
        <v>0</v>
      </c>
      <c r="G260" s="75">
        <f t="shared" si="15"/>
        <v>0</v>
      </c>
      <c r="I260" s="75">
        <v>0</v>
      </c>
      <c r="J260" s="119">
        <v>0.5</v>
      </c>
    </row>
    <row r="261" spans="2:10" s="19" customFormat="1" x14ac:dyDescent="0.25">
      <c r="B261" s="86" t="s">
        <v>79</v>
      </c>
      <c r="C261" s="74" t="s">
        <v>16</v>
      </c>
      <c r="D261" s="74" t="s">
        <v>5</v>
      </c>
      <c r="E261" s="75">
        <v>41.7</v>
      </c>
      <c r="F261" s="124">
        <f>I261*J261</f>
        <v>5.0000000000000001E-3</v>
      </c>
      <c r="G261" s="75">
        <f t="shared" si="15"/>
        <v>0.20850000000000002</v>
      </c>
      <c r="I261" s="75">
        <v>0.01</v>
      </c>
      <c r="J261" s="119">
        <v>0.5</v>
      </c>
    </row>
    <row r="262" spans="2:10" s="19" customFormat="1" x14ac:dyDescent="0.25">
      <c r="B262" s="86" t="s">
        <v>80</v>
      </c>
      <c r="C262" s="74" t="s">
        <v>17</v>
      </c>
      <c r="D262" s="74" t="s">
        <v>5</v>
      </c>
      <c r="E262" s="75">
        <v>59.58</v>
      </c>
      <c r="F262" s="124">
        <f>I262*J262</f>
        <v>2.5000000000000001E-2</v>
      </c>
      <c r="G262" s="75">
        <f t="shared" si="15"/>
        <v>1.4895</v>
      </c>
      <c r="I262" s="75">
        <v>0.05</v>
      </c>
      <c r="J262" s="119">
        <v>0.5</v>
      </c>
    </row>
    <row r="263" spans="2:10" s="19" customFormat="1" x14ac:dyDescent="0.25">
      <c r="B263" s="86" t="s">
        <v>81</v>
      </c>
      <c r="C263" s="74" t="s">
        <v>3</v>
      </c>
      <c r="D263" s="74" t="s">
        <v>5</v>
      </c>
      <c r="E263" s="75">
        <v>25.28</v>
      </c>
      <c r="F263" s="124">
        <f>I263*J263</f>
        <v>0.01</v>
      </c>
      <c r="G263" s="75">
        <f t="shared" si="15"/>
        <v>0.25280000000000002</v>
      </c>
      <c r="I263" s="75">
        <v>0.02</v>
      </c>
      <c r="J263" s="119">
        <v>0.5</v>
      </c>
    </row>
    <row r="264" spans="2:10" s="19" customFormat="1" x14ac:dyDescent="0.25">
      <c r="B264" s="84"/>
      <c r="E264" s="76"/>
      <c r="F264" s="125"/>
      <c r="G264" s="76"/>
      <c r="I264" s="76"/>
    </row>
    <row r="265" spans="2:10" s="19" customFormat="1" x14ac:dyDescent="0.25">
      <c r="B265" s="87"/>
      <c r="C265" s="77" t="s">
        <v>10</v>
      </c>
      <c r="D265" s="78"/>
      <c r="E265" s="79"/>
      <c r="F265" s="126"/>
      <c r="G265" s="80">
        <f>SUM(G256:G264)</f>
        <v>5.9828000000000001</v>
      </c>
      <c r="I265" s="79"/>
    </row>
    <row r="266" spans="2:10" s="19" customFormat="1" x14ac:dyDescent="0.25">
      <c r="B266" s="84"/>
      <c r="F266" s="122"/>
    </row>
    <row r="267" spans="2:10" s="19" customFormat="1" x14ac:dyDescent="0.25">
      <c r="B267" s="84"/>
      <c r="F267" s="122"/>
    </row>
    <row r="268" spans="2:10" s="19" customFormat="1" ht="60" x14ac:dyDescent="0.25">
      <c r="B268" s="88" t="str">
        <f>OrcamentoPEL!A34</f>
        <v>2.8</v>
      </c>
      <c r="C268" s="89" t="str">
        <f>OrcamentoPEL!B34</f>
        <v>Projeto de prevenção e combate a incêndio (PPCI), inclusive SPDA caso necessário, aprovado no Corpo de Bombeiros</v>
      </c>
      <c r="D268" s="90"/>
      <c r="E268" s="90"/>
      <c r="F268" s="121" t="s">
        <v>11</v>
      </c>
      <c r="G268" s="72" t="s">
        <v>13</v>
      </c>
      <c r="I268" s="72" t="s">
        <v>11</v>
      </c>
    </row>
    <row r="269" spans="2:10" s="19" customFormat="1" x14ac:dyDescent="0.25">
      <c r="B269" s="84"/>
      <c r="F269" s="122"/>
    </row>
    <row r="270" spans="2:10" s="19" customFormat="1" x14ac:dyDescent="0.25">
      <c r="B270" s="85" t="s">
        <v>8</v>
      </c>
      <c r="C270" s="73" t="s">
        <v>7</v>
      </c>
      <c r="D270" s="73" t="s">
        <v>4</v>
      </c>
      <c r="E270" s="73" t="s">
        <v>18</v>
      </c>
      <c r="F270" s="123" t="s">
        <v>6</v>
      </c>
      <c r="G270" s="73" t="s">
        <v>9</v>
      </c>
      <c r="I270" s="73" t="s">
        <v>6</v>
      </c>
    </row>
    <row r="271" spans="2:10" s="19" customFormat="1" x14ac:dyDescent="0.25">
      <c r="B271" s="86" t="s">
        <v>74</v>
      </c>
      <c r="C271" s="74" t="s">
        <v>0</v>
      </c>
      <c r="D271" s="74" t="s">
        <v>5</v>
      </c>
      <c r="E271" s="75">
        <v>137.43</v>
      </c>
      <c r="F271" s="124">
        <v>0</v>
      </c>
      <c r="G271" s="75">
        <f t="shared" ref="G271:G278" si="16">F271*E271</f>
        <v>0</v>
      </c>
      <c r="I271" s="75">
        <v>0</v>
      </c>
      <c r="J271" s="119">
        <v>0.5</v>
      </c>
    </row>
    <row r="272" spans="2:10" s="19" customFormat="1" x14ac:dyDescent="0.25">
      <c r="B272" s="86" t="s">
        <v>75</v>
      </c>
      <c r="C272" s="74" t="s">
        <v>1</v>
      </c>
      <c r="D272" s="74" t="s">
        <v>5</v>
      </c>
      <c r="E272" s="75">
        <v>100.8</v>
      </c>
      <c r="F272" s="124">
        <f>I272*J272</f>
        <v>0.02</v>
      </c>
      <c r="G272" s="75">
        <f t="shared" si="16"/>
        <v>2.016</v>
      </c>
      <c r="I272" s="75">
        <v>0.04</v>
      </c>
      <c r="J272" s="119">
        <v>0.5</v>
      </c>
    </row>
    <row r="273" spans="2:10" s="19" customFormat="1" x14ac:dyDescent="0.25">
      <c r="B273" s="86" t="s">
        <v>76</v>
      </c>
      <c r="C273" s="74" t="s">
        <v>2</v>
      </c>
      <c r="D273" s="74" t="s">
        <v>5</v>
      </c>
      <c r="E273" s="75">
        <v>88.68</v>
      </c>
      <c r="F273" s="124">
        <v>0</v>
      </c>
      <c r="G273" s="75">
        <f t="shared" si="16"/>
        <v>0</v>
      </c>
      <c r="I273" s="75">
        <v>0</v>
      </c>
      <c r="J273" s="119">
        <v>0.5</v>
      </c>
    </row>
    <row r="274" spans="2:10" s="19" customFormat="1" x14ac:dyDescent="0.25">
      <c r="B274" s="86" t="s">
        <v>77</v>
      </c>
      <c r="C274" s="74" t="s">
        <v>14</v>
      </c>
      <c r="D274" s="74" t="s">
        <v>5</v>
      </c>
      <c r="E274" s="75">
        <v>51.43</v>
      </c>
      <c r="F274" s="124">
        <v>0</v>
      </c>
      <c r="G274" s="75">
        <f t="shared" si="16"/>
        <v>0</v>
      </c>
      <c r="I274" s="75">
        <v>0</v>
      </c>
      <c r="J274" s="119">
        <v>0.5</v>
      </c>
    </row>
    <row r="275" spans="2:10" s="19" customFormat="1" x14ac:dyDescent="0.25">
      <c r="B275" s="86" t="s">
        <v>78</v>
      </c>
      <c r="C275" s="74" t="s">
        <v>15</v>
      </c>
      <c r="D275" s="74" t="s">
        <v>5</v>
      </c>
      <c r="E275" s="75">
        <v>45.24</v>
      </c>
      <c r="F275" s="124">
        <v>0</v>
      </c>
      <c r="G275" s="75">
        <f t="shared" si="16"/>
        <v>0</v>
      </c>
      <c r="I275" s="75">
        <v>0</v>
      </c>
      <c r="J275" s="119">
        <v>0.5</v>
      </c>
    </row>
    <row r="276" spans="2:10" s="19" customFormat="1" x14ac:dyDescent="0.25">
      <c r="B276" s="86" t="s">
        <v>79</v>
      </c>
      <c r="C276" s="74" t="s">
        <v>16</v>
      </c>
      <c r="D276" s="74" t="s">
        <v>5</v>
      </c>
      <c r="E276" s="75">
        <v>41.7</v>
      </c>
      <c r="F276" s="124">
        <f>I276*J276</f>
        <v>5.0000000000000001E-3</v>
      </c>
      <c r="G276" s="75">
        <f t="shared" si="16"/>
        <v>0.20850000000000002</v>
      </c>
      <c r="I276" s="75">
        <v>0.01</v>
      </c>
      <c r="J276" s="119">
        <v>0.5</v>
      </c>
    </row>
    <row r="277" spans="2:10" s="19" customFormat="1" x14ac:dyDescent="0.25">
      <c r="B277" s="86" t="s">
        <v>80</v>
      </c>
      <c r="C277" s="74" t="s">
        <v>17</v>
      </c>
      <c r="D277" s="74" t="s">
        <v>5</v>
      </c>
      <c r="E277" s="75">
        <v>59.58</v>
      </c>
      <c r="F277" s="124">
        <f>I277*J277</f>
        <v>0.01</v>
      </c>
      <c r="G277" s="75">
        <f t="shared" si="16"/>
        <v>0.5958</v>
      </c>
      <c r="I277" s="75">
        <v>0.02</v>
      </c>
      <c r="J277" s="119">
        <v>0.5</v>
      </c>
    </row>
    <row r="278" spans="2:10" s="19" customFormat="1" x14ac:dyDescent="0.25">
      <c r="B278" s="86" t="s">
        <v>81</v>
      </c>
      <c r="C278" s="74" t="s">
        <v>3</v>
      </c>
      <c r="D278" s="74" t="s">
        <v>5</v>
      </c>
      <c r="E278" s="75">
        <v>25.28</v>
      </c>
      <c r="F278" s="124">
        <f>I278*J278</f>
        <v>0.01</v>
      </c>
      <c r="G278" s="75">
        <f t="shared" si="16"/>
        <v>0.25280000000000002</v>
      </c>
      <c r="I278" s="75">
        <v>0.02</v>
      </c>
      <c r="J278" s="119">
        <v>0.5</v>
      </c>
    </row>
    <row r="279" spans="2:10" s="19" customFormat="1" x14ac:dyDescent="0.25">
      <c r="B279" s="84"/>
      <c r="E279" s="76"/>
      <c r="F279" s="125"/>
      <c r="G279" s="76"/>
      <c r="I279" s="76"/>
    </row>
    <row r="280" spans="2:10" s="19" customFormat="1" x14ac:dyDescent="0.25">
      <c r="B280" s="87"/>
      <c r="C280" s="77" t="s">
        <v>10</v>
      </c>
      <c r="D280" s="78"/>
      <c r="E280" s="79"/>
      <c r="F280" s="126"/>
      <c r="G280" s="80">
        <f>SUM(G271:G279)</f>
        <v>3.0731000000000002</v>
      </c>
      <c r="I280" s="79"/>
    </row>
    <row r="281" spans="2:10" s="19" customFormat="1" x14ac:dyDescent="0.25">
      <c r="B281" s="84"/>
      <c r="F281" s="122"/>
    </row>
    <row r="282" spans="2:10" s="19" customFormat="1" x14ac:dyDescent="0.25">
      <c r="B282" s="84"/>
      <c r="F282" s="122"/>
    </row>
    <row r="283" spans="2:10" s="19" customFormat="1" ht="45" x14ac:dyDescent="0.25">
      <c r="B283" s="88" t="str">
        <f>OrcamentoPEL!A35</f>
        <v>2.9</v>
      </c>
      <c r="C283" s="89" t="str">
        <f>OrcamentoPEL!B35</f>
        <v>Projeto da pavimentação externa, inclusive passarela de ligação entre os dois galpões</v>
      </c>
      <c r="D283" s="90"/>
      <c r="E283" s="90"/>
      <c r="F283" s="121" t="s">
        <v>11</v>
      </c>
      <c r="G283" s="72" t="s">
        <v>13</v>
      </c>
      <c r="I283" s="72" t="s">
        <v>11</v>
      </c>
    </row>
    <row r="284" spans="2:10" s="19" customFormat="1" x14ac:dyDescent="0.25">
      <c r="B284" s="84"/>
      <c r="F284" s="122"/>
    </row>
    <row r="285" spans="2:10" s="19" customFormat="1" x14ac:dyDescent="0.25">
      <c r="B285" s="85" t="s">
        <v>8</v>
      </c>
      <c r="C285" s="73" t="s">
        <v>7</v>
      </c>
      <c r="D285" s="73" t="s">
        <v>4</v>
      </c>
      <c r="E285" s="73" t="s">
        <v>18</v>
      </c>
      <c r="F285" s="123" t="s">
        <v>6</v>
      </c>
      <c r="G285" s="73" t="s">
        <v>9</v>
      </c>
      <c r="I285" s="73" t="s">
        <v>6</v>
      </c>
    </row>
    <row r="286" spans="2:10" s="19" customFormat="1" x14ac:dyDescent="0.25">
      <c r="B286" s="86" t="s">
        <v>74</v>
      </c>
      <c r="C286" s="74" t="s">
        <v>0</v>
      </c>
      <c r="D286" s="74" t="s">
        <v>5</v>
      </c>
      <c r="E286" s="75">
        <v>137.43</v>
      </c>
      <c r="F286" s="124">
        <v>0</v>
      </c>
      <c r="G286" s="75">
        <f t="shared" ref="G286:G293" si="17">F286*E286</f>
        <v>0</v>
      </c>
      <c r="I286" s="75">
        <v>0</v>
      </c>
      <c r="J286" s="119">
        <v>0.5</v>
      </c>
    </row>
    <row r="287" spans="2:10" s="19" customFormat="1" x14ac:dyDescent="0.25">
      <c r="B287" s="86" t="s">
        <v>75</v>
      </c>
      <c r="C287" s="74" t="s">
        <v>1</v>
      </c>
      <c r="D287" s="74" t="s">
        <v>5</v>
      </c>
      <c r="E287" s="75">
        <v>100.8</v>
      </c>
      <c r="F287" s="124">
        <f>I287*J287</f>
        <v>1E-3</v>
      </c>
      <c r="G287" s="75">
        <f t="shared" si="17"/>
        <v>0.1008</v>
      </c>
      <c r="I287" s="82">
        <v>2E-3</v>
      </c>
      <c r="J287" s="119">
        <v>0.5</v>
      </c>
    </row>
    <row r="288" spans="2:10" s="19" customFormat="1" x14ac:dyDescent="0.25">
      <c r="B288" s="86" t="s">
        <v>76</v>
      </c>
      <c r="C288" s="74" t="s">
        <v>2</v>
      </c>
      <c r="D288" s="74" t="s">
        <v>5</v>
      </c>
      <c r="E288" s="75">
        <v>88.68</v>
      </c>
      <c r="F288" s="124">
        <v>0</v>
      </c>
      <c r="G288" s="75">
        <f t="shared" si="17"/>
        <v>0</v>
      </c>
      <c r="I288" s="75">
        <v>0</v>
      </c>
      <c r="J288" s="119">
        <v>0.5</v>
      </c>
    </row>
    <row r="289" spans="2:10" s="19" customFormat="1" x14ac:dyDescent="0.25">
      <c r="B289" s="86" t="s">
        <v>77</v>
      </c>
      <c r="C289" s="74" t="s">
        <v>14</v>
      </c>
      <c r="D289" s="74" t="s">
        <v>5</v>
      </c>
      <c r="E289" s="75">
        <v>51.43</v>
      </c>
      <c r="F289" s="124">
        <v>0</v>
      </c>
      <c r="G289" s="75">
        <f t="shared" si="17"/>
        <v>0</v>
      </c>
      <c r="I289" s="75">
        <v>0</v>
      </c>
      <c r="J289" s="119">
        <v>0.5</v>
      </c>
    </row>
    <row r="290" spans="2:10" s="19" customFormat="1" x14ac:dyDescent="0.25">
      <c r="B290" s="86" t="s">
        <v>78</v>
      </c>
      <c r="C290" s="74" t="s">
        <v>15</v>
      </c>
      <c r="D290" s="74" t="s">
        <v>5</v>
      </c>
      <c r="E290" s="75">
        <v>45.24</v>
      </c>
      <c r="F290" s="124">
        <v>0</v>
      </c>
      <c r="G290" s="75">
        <f t="shared" si="17"/>
        <v>0</v>
      </c>
      <c r="I290" s="75">
        <v>0</v>
      </c>
      <c r="J290" s="119">
        <v>0.5</v>
      </c>
    </row>
    <row r="291" spans="2:10" s="19" customFormat="1" x14ac:dyDescent="0.25">
      <c r="B291" s="86" t="s">
        <v>79</v>
      </c>
      <c r="C291" s="74" t="s">
        <v>16</v>
      </c>
      <c r="D291" s="74" t="s">
        <v>5</v>
      </c>
      <c r="E291" s="75">
        <v>41.7</v>
      </c>
      <c r="F291" s="124">
        <v>0</v>
      </c>
      <c r="G291" s="75">
        <f t="shared" si="17"/>
        <v>0</v>
      </c>
      <c r="I291" s="75"/>
      <c r="J291" s="119">
        <v>0.5</v>
      </c>
    </row>
    <row r="292" spans="2:10" s="19" customFormat="1" x14ac:dyDescent="0.25">
      <c r="B292" s="86" t="s">
        <v>80</v>
      </c>
      <c r="C292" s="74" t="s">
        <v>17</v>
      </c>
      <c r="D292" s="74" t="s">
        <v>5</v>
      </c>
      <c r="E292" s="75">
        <v>59.58</v>
      </c>
      <c r="F292" s="124">
        <f>I292*J292</f>
        <v>5.0000000000000001E-3</v>
      </c>
      <c r="G292" s="75">
        <f t="shared" si="17"/>
        <v>0.2979</v>
      </c>
      <c r="I292" s="75">
        <v>0.01</v>
      </c>
      <c r="J292" s="119">
        <v>0.5</v>
      </c>
    </row>
    <row r="293" spans="2:10" s="19" customFormat="1" x14ac:dyDescent="0.25">
      <c r="B293" s="86" t="s">
        <v>81</v>
      </c>
      <c r="C293" s="74" t="s">
        <v>3</v>
      </c>
      <c r="D293" s="74" t="s">
        <v>5</v>
      </c>
      <c r="E293" s="75">
        <v>25.28</v>
      </c>
      <c r="F293" s="124">
        <f>I293*J293</f>
        <v>5.0000000000000001E-3</v>
      </c>
      <c r="G293" s="75">
        <f t="shared" si="17"/>
        <v>0.12640000000000001</v>
      </c>
      <c r="I293" s="75">
        <v>0.01</v>
      </c>
      <c r="J293" s="119">
        <v>0.5</v>
      </c>
    </row>
    <row r="294" spans="2:10" s="19" customFormat="1" x14ac:dyDescent="0.25">
      <c r="B294" s="84"/>
      <c r="E294" s="76"/>
      <c r="F294" s="125"/>
      <c r="G294" s="76"/>
      <c r="I294" s="76"/>
    </row>
    <row r="295" spans="2:10" s="19" customFormat="1" x14ac:dyDescent="0.25">
      <c r="B295" s="87"/>
      <c r="C295" s="77" t="s">
        <v>10</v>
      </c>
      <c r="D295" s="78"/>
      <c r="E295" s="79"/>
      <c r="F295" s="126"/>
      <c r="G295" s="80">
        <f>SUM(G286:G294)</f>
        <v>0.52510000000000001</v>
      </c>
      <c r="I295" s="79"/>
    </row>
    <row r="296" spans="2:10" s="19" customFormat="1" x14ac:dyDescent="0.25">
      <c r="B296" s="84"/>
      <c r="F296" s="122"/>
    </row>
    <row r="297" spans="2:10" s="19" customFormat="1" x14ac:dyDescent="0.25">
      <c r="B297" s="84"/>
      <c r="F297" s="122"/>
    </row>
    <row r="298" spans="2:10" s="19" customFormat="1" ht="36" customHeight="1" x14ac:dyDescent="0.25">
      <c r="B298" s="88" t="str">
        <f>OrcamentoPEL!A36</f>
        <v>2.10</v>
      </c>
      <c r="C298" s="89" t="str">
        <f>OrcamentoPEL!B36</f>
        <v>Especificações técnicas e memorial descritivo</v>
      </c>
      <c r="D298" s="90"/>
      <c r="E298" s="90"/>
      <c r="F298" s="121" t="s">
        <v>11</v>
      </c>
      <c r="G298" s="72" t="s">
        <v>19</v>
      </c>
      <c r="I298" s="72" t="s">
        <v>11</v>
      </c>
    </row>
    <row r="299" spans="2:10" s="19" customFormat="1" x14ac:dyDescent="0.25">
      <c r="B299" s="84"/>
      <c r="F299" s="122"/>
    </row>
    <row r="300" spans="2:10" s="19" customFormat="1" x14ac:dyDescent="0.25">
      <c r="B300" s="85" t="s">
        <v>8</v>
      </c>
      <c r="C300" s="73" t="s">
        <v>7</v>
      </c>
      <c r="D300" s="73" t="s">
        <v>4</v>
      </c>
      <c r="E300" s="73" t="s">
        <v>18</v>
      </c>
      <c r="F300" s="123" t="s">
        <v>6</v>
      </c>
      <c r="G300" s="73" t="s">
        <v>9</v>
      </c>
      <c r="I300" s="73" t="s">
        <v>6</v>
      </c>
    </row>
    <row r="301" spans="2:10" s="19" customFormat="1" x14ac:dyDescent="0.25">
      <c r="B301" s="86" t="s">
        <v>74</v>
      </c>
      <c r="C301" s="74" t="s">
        <v>0</v>
      </c>
      <c r="D301" s="74" t="s">
        <v>5</v>
      </c>
      <c r="E301" s="75">
        <v>137.43</v>
      </c>
      <c r="F301" s="124">
        <v>0</v>
      </c>
      <c r="G301" s="75">
        <f t="shared" ref="G301:G308" si="18">F301*E301</f>
        <v>0</v>
      </c>
      <c r="I301" s="75">
        <v>0</v>
      </c>
    </row>
    <row r="302" spans="2:10" s="19" customFormat="1" x14ac:dyDescent="0.25">
      <c r="B302" s="86" t="s">
        <v>75</v>
      </c>
      <c r="C302" s="74" t="s">
        <v>1</v>
      </c>
      <c r="D302" s="74" t="s">
        <v>5</v>
      </c>
      <c r="E302" s="75">
        <v>100.8</v>
      </c>
      <c r="F302" s="124">
        <v>30</v>
      </c>
      <c r="G302" s="75">
        <f t="shared" si="18"/>
        <v>3024</v>
      </c>
      <c r="I302" s="82">
        <v>30</v>
      </c>
    </row>
    <row r="303" spans="2:10" s="19" customFormat="1" x14ac:dyDescent="0.25">
      <c r="B303" s="86" t="s">
        <v>76</v>
      </c>
      <c r="C303" s="74" t="s">
        <v>2</v>
      </c>
      <c r="D303" s="74" t="s">
        <v>5</v>
      </c>
      <c r="E303" s="75">
        <v>88.68</v>
      </c>
      <c r="F303" s="124">
        <v>0</v>
      </c>
      <c r="G303" s="75">
        <f t="shared" si="18"/>
        <v>0</v>
      </c>
      <c r="I303" s="75">
        <v>0</v>
      </c>
    </row>
    <row r="304" spans="2:10" s="19" customFormat="1" x14ac:dyDescent="0.25">
      <c r="B304" s="86" t="s">
        <v>77</v>
      </c>
      <c r="C304" s="74" t="s">
        <v>14</v>
      </c>
      <c r="D304" s="74" t="s">
        <v>5</v>
      </c>
      <c r="E304" s="75">
        <v>51.43</v>
      </c>
      <c r="F304" s="124">
        <v>0</v>
      </c>
      <c r="G304" s="75">
        <f t="shared" si="18"/>
        <v>0</v>
      </c>
      <c r="I304" s="75">
        <v>0</v>
      </c>
    </row>
    <row r="305" spans="2:9" s="19" customFormat="1" x14ac:dyDescent="0.25">
      <c r="B305" s="86" t="s">
        <v>78</v>
      </c>
      <c r="C305" s="74" t="s">
        <v>15</v>
      </c>
      <c r="D305" s="74" t="s">
        <v>5</v>
      </c>
      <c r="E305" s="75">
        <v>45.24</v>
      </c>
      <c r="F305" s="124">
        <v>0</v>
      </c>
      <c r="G305" s="75">
        <f t="shared" si="18"/>
        <v>0</v>
      </c>
      <c r="I305" s="75">
        <v>0</v>
      </c>
    </row>
    <row r="306" spans="2:9" s="19" customFormat="1" x14ac:dyDescent="0.25">
      <c r="B306" s="86" t="s">
        <v>79</v>
      </c>
      <c r="C306" s="74" t="s">
        <v>16</v>
      </c>
      <c r="D306" s="74" t="s">
        <v>5</v>
      </c>
      <c r="E306" s="75">
        <v>41.7</v>
      </c>
      <c r="F306" s="124">
        <v>0</v>
      </c>
      <c r="G306" s="75">
        <f t="shared" si="18"/>
        <v>0</v>
      </c>
      <c r="I306" s="75"/>
    </row>
    <row r="307" spans="2:9" s="19" customFormat="1" x14ac:dyDescent="0.25">
      <c r="B307" s="86" t="s">
        <v>80</v>
      </c>
      <c r="C307" s="74" t="s">
        <v>17</v>
      </c>
      <c r="D307" s="74" t="s">
        <v>5</v>
      </c>
      <c r="E307" s="75">
        <v>59.58</v>
      </c>
      <c r="F307" s="124">
        <v>0</v>
      </c>
      <c r="G307" s="75">
        <f t="shared" si="18"/>
        <v>0</v>
      </c>
      <c r="I307" s="75">
        <v>0</v>
      </c>
    </row>
    <row r="308" spans="2:9" s="19" customFormat="1" x14ac:dyDescent="0.25">
      <c r="B308" s="86" t="s">
        <v>81</v>
      </c>
      <c r="C308" s="74" t="s">
        <v>3</v>
      </c>
      <c r="D308" s="74" t="s">
        <v>5</v>
      </c>
      <c r="E308" s="75">
        <v>25.28</v>
      </c>
      <c r="F308" s="124">
        <v>80</v>
      </c>
      <c r="G308" s="75">
        <f t="shared" si="18"/>
        <v>2022.4</v>
      </c>
      <c r="I308" s="75">
        <v>80</v>
      </c>
    </row>
    <row r="309" spans="2:9" s="19" customFormat="1" x14ac:dyDescent="0.25">
      <c r="B309" s="84"/>
      <c r="E309" s="76"/>
      <c r="F309" s="125"/>
      <c r="G309" s="76"/>
      <c r="I309" s="76"/>
    </row>
    <row r="310" spans="2:9" s="19" customFormat="1" x14ac:dyDescent="0.25">
      <c r="B310" s="87"/>
      <c r="C310" s="77" t="s">
        <v>10</v>
      </c>
      <c r="D310" s="78"/>
      <c r="E310" s="79"/>
      <c r="F310" s="126"/>
      <c r="G310" s="80">
        <f>SUM(G301:G309)</f>
        <v>5046.3999999999996</v>
      </c>
      <c r="I310" s="79"/>
    </row>
    <row r="311" spans="2:9" s="19" customFormat="1" x14ac:dyDescent="0.25">
      <c r="B311" s="84"/>
      <c r="F311" s="122"/>
    </row>
    <row r="312" spans="2:9" s="19" customFormat="1" x14ac:dyDescent="0.25">
      <c r="B312" s="84"/>
      <c r="F312" s="122"/>
    </row>
    <row r="313" spans="2:9" s="19" customFormat="1" ht="45" x14ac:dyDescent="0.25">
      <c r="B313" s="88" t="str">
        <f>OrcamentoPEL!A37</f>
        <v>2.11</v>
      </c>
      <c r="C313" s="89" t="str">
        <f>OrcamentoPEL!B37</f>
        <v>Elaboração de planilha orçamentária, cronocrama físico financeiro, composição do BDI e encargos sociais</v>
      </c>
      <c r="D313" s="90"/>
      <c r="E313" s="90"/>
      <c r="F313" s="121" t="s">
        <v>11</v>
      </c>
      <c r="G313" s="72" t="s">
        <v>19</v>
      </c>
      <c r="I313" s="72" t="s">
        <v>11</v>
      </c>
    </row>
    <row r="314" spans="2:9" s="19" customFormat="1" x14ac:dyDescent="0.25">
      <c r="B314" s="84"/>
      <c r="F314" s="122"/>
    </row>
    <row r="315" spans="2:9" s="19" customFormat="1" x14ac:dyDescent="0.25">
      <c r="B315" s="85" t="s">
        <v>8</v>
      </c>
      <c r="C315" s="73" t="s">
        <v>7</v>
      </c>
      <c r="D315" s="73" t="s">
        <v>4</v>
      </c>
      <c r="E315" s="73" t="s">
        <v>18</v>
      </c>
      <c r="F315" s="123" t="s">
        <v>6</v>
      </c>
      <c r="G315" s="73" t="s">
        <v>9</v>
      </c>
      <c r="I315" s="73" t="s">
        <v>6</v>
      </c>
    </row>
    <row r="316" spans="2:9" s="19" customFormat="1" x14ac:dyDescent="0.25">
      <c r="B316" s="86" t="s">
        <v>74</v>
      </c>
      <c r="C316" s="74" t="s">
        <v>0</v>
      </c>
      <c r="D316" s="74" t="s">
        <v>5</v>
      </c>
      <c r="E316" s="75">
        <v>137.43</v>
      </c>
      <c r="F316" s="124">
        <v>0</v>
      </c>
      <c r="G316" s="75">
        <f t="shared" ref="G316:G323" si="19">F316*E316</f>
        <v>0</v>
      </c>
      <c r="I316" s="75">
        <v>0</v>
      </c>
    </row>
    <row r="317" spans="2:9" s="19" customFormat="1" x14ac:dyDescent="0.25">
      <c r="B317" s="86" t="s">
        <v>75</v>
      </c>
      <c r="C317" s="74" t="s">
        <v>1</v>
      </c>
      <c r="D317" s="74" t="s">
        <v>5</v>
      </c>
      <c r="E317" s="75">
        <v>100.8</v>
      </c>
      <c r="F317" s="124">
        <v>30</v>
      </c>
      <c r="G317" s="75">
        <f t="shared" si="19"/>
        <v>3024</v>
      </c>
      <c r="I317" s="82">
        <v>30</v>
      </c>
    </row>
    <row r="318" spans="2:9" s="19" customFormat="1" x14ac:dyDescent="0.25">
      <c r="B318" s="86" t="s">
        <v>76</v>
      </c>
      <c r="C318" s="74" t="s">
        <v>2</v>
      </c>
      <c r="D318" s="74" t="s">
        <v>5</v>
      </c>
      <c r="E318" s="75">
        <v>88.68</v>
      </c>
      <c r="F318" s="124">
        <v>0</v>
      </c>
      <c r="G318" s="75">
        <f t="shared" si="19"/>
        <v>0</v>
      </c>
      <c r="I318" s="75">
        <v>0</v>
      </c>
    </row>
    <row r="319" spans="2:9" s="19" customFormat="1" x14ac:dyDescent="0.25">
      <c r="B319" s="86" t="s">
        <v>77</v>
      </c>
      <c r="C319" s="74" t="s">
        <v>14</v>
      </c>
      <c r="D319" s="74" t="s">
        <v>5</v>
      </c>
      <c r="E319" s="75">
        <v>51.43</v>
      </c>
      <c r="F319" s="124">
        <v>0</v>
      </c>
      <c r="G319" s="75">
        <f t="shared" si="19"/>
        <v>0</v>
      </c>
      <c r="I319" s="75">
        <v>0</v>
      </c>
    </row>
    <row r="320" spans="2:9" s="19" customFormat="1" x14ac:dyDescent="0.25">
      <c r="B320" s="86" t="s">
        <v>78</v>
      </c>
      <c r="C320" s="74" t="s">
        <v>15</v>
      </c>
      <c r="D320" s="74" t="s">
        <v>5</v>
      </c>
      <c r="E320" s="75">
        <v>45.24</v>
      </c>
      <c r="F320" s="124">
        <v>0</v>
      </c>
      <c r="G320" s="75">
        <f t="shared" si="19"/>
        <v>0</v>
      </c>
      <c r="I320" s="75">
        <v>0</v>
      </c>
    </row>
    <row r="321" spans="2:10" s="19" customFormat="1" x14ac:dyDescent="0.25">
      <c r="B321" s="86" t="s">
        <v>79</v>
      </c>
      <c r="C321" s="74" t="s">
        <v>16</v>
      </c>
      <c r="D321" s="74" t="s">
        <v>5</v>
      </c>
      <c r="E321" s="75">
        <v>41.7</v>
      </c>
      <c r="F321" s="124">
        <v>0</v>
      </c>
      <c r="G321" s="75">
        <f t="shared" si="19"/>
        <v>0</v>
      </c>
      <c r="I321" s="75"/>
    </row>
    <row r="322" spans="2:10" s="19" customFormat="1" x14ac:dyDescent="0.25">
      <c r="B322" s="86" t="s">
        <v>80</v>
      </c>
      <c r="C322" s="74" t="s">
        <v>17</v>
      </c>
      <c r="D322" s="74" t="s">
        <v>5</v>
      </c>
      <c r="E322" s="75">
        <v>59.58</v>
      </c>
      <c r="F322" s="124">
        <v>0</v>
      </c>
      <c r="G322" s="75">
        <f t="shared" si="19"/>
        <v>0</v>
      </c>
      <c r="I322" s="75">
        <v>0</v>
      </c>
    </row>
    <row r="323" spans="2:10" s="19" customFormat="1" x14ac:dyDescent="0.25">
      <c r="B323" s="86" t="s">
        <v>81</v>
      </c>
      <c r="C323" s="74" t="s">
        <v>3</v>
      </c>
      <c r="D323" s="74" t="s">
        <v>5</v>
      </c>
      <c r="E323" s="75">
        <v>25.28</v>
      </c>
      <c r="F323" s="124">
        <v>120</v>
      </c>
      <c r="G323" s="75">
        <f t="shared" si="19"/>
        <v>3033.6000000000004</v>
      </c>
      <c r="I323" s="75">
        <v>120</v>
      </c>
    </row>
    <row r="324" spans="2:10" s="19" customFormat="1" x14ac:dyDescent="0.25">
      <c r="B324" s="84"/>
      <c r="E324" s="76"/>
      <c r="F324" s="125"/>
      <c r="G324" s="76"/>
      <c r="I324" s="76"/>
    </row>
    <row r="325" spans="2:10" s="19" customFormat="1" x14ac:dyDescent="0.25">
      <c r="B325" s="87"/>
      <c r="C325" s="77" t="s">
        <v>10</v>
      </c>
      <c r="D325" s="78"/>
      <c r="E325" s="79"/>
      <c r="F325" s="126"/>
      <c r="G325" s="80">
        <f>SUM(G316:G324)</f>
        <v>6057.6</v>
      </c>
      <c r="I325" s="79"/>
    </row>
    <row r="326" spans="2:10" s="19" customFormat="1" x14ac:dyDescent="0.25">
      <c r="B326" s="84"/>
      <c r="F326" s="122"/>
    </row>
    <row r="327" spans="2:10" s="19" customFormat="1" x14ac:dyDescent="0.25">
      <c r="B327" s="84"/>
      <c r="F327" s="122"/>
    </row>
    <row r="328" spans="2:10" s="19" customFormat="1" ht="153.75" customHeight="1" x14ac:dyDescent="0.25">
      <c r="B328" s="88" t="str">
        <f>OrcamentoPEL!A42</f>
        <v>3.1</v>
      </c>
      <c r="C328" s="89" t="str">
        <f>OrcamentoPEL!B42</f>
        <v>Projeto detalhando os serviços para reforma, reparos, incluindo demolições, construções, reforma das instalações, pintura, acabamentos e todos os serviços correlatos que forem solicitados pela Fiscalização do Contrato. Os serviços podem incluir novos Projetos Arquitetônico, Estruturais, de Instalações Elétricas, Hidrossanitárias e de Cabeamento Estruturado, PPCI, SPDA e Pavimentação.</v>
      </c>
      <c r="D328" s="90"/>
      <c r="E328" s="90"/>
      <c r="F328" s="121" t="s">
        <v>11</v>
      </c>
      <c r="G328" s="72" t="s">
        <v>158</v>
      </c>
      <c r="I328" s="72" t="s">
        <v>11</v>
      </c>
    </row>
    <row r="329" spans="2:10" s="19" customFormat="1" x14ac:dyDescent="0.25">
      <c r="B329" s="84"/>
      <c r="F329" s="122"/>
    </row>
    <row r="330" spans="2:10" s="19" customFormat="1" x14ac:dyDescent="0.25">
      <c r="B330" s="85" t="s">
        <v>8</v>
      </c>
      <c r="C330" s="73" t="s">
        <v>7</v>
      </c>
      <c r="D330" s="73" t="s">
        <v>4</v>
      </c>
      <c r="E330" s="73" t="s">
        <v>18</v>
      </c>
      <c r="F330" s="123" t="s">
        <v>6</v>
      </c>
      <c r="G330" s="73" t="s">
        <v>9</v>
      </c>
      <c r="I330" s="73" t="s">
        <v>6</v>
      </c>
    </row>
    <row r="331" spans="2:10" s="19" customFormat="1" x14ac:dyDescent="0.25">
      <c r="B331" s="86" t="s">
        <v>74</v>
      </c>
      <c r="C331" s="74" t="s">
        <v>0</v>
      </c>
      <c r="D331" s="74" t="s">
        <v>5</v>
      </c>
      <c r="E331" s="75">
        <v>137.43</v>
      </c>
      <c r="F331" s="124">
        <f>I331*J331</f>
        <v>0</v>
      </c>
      <c r="G331" s="75">
        <f t="shared" ref="G331:G338" si="20">F331*E331</f>
        <v>0</v>
      </c>
      <c r="I331" s="124">
        <v>0</v>
      </c>
      <c r="J331" s="119">
        <v>0.5</v>
      </c>
    </row>
    <row r="332" spans="2:10" s="19" customFormat="1" x14ac:dyDescent="0.25">
      <c r="B332" s="86" t="s">
        <v>75</v>
      </c>
      <c r="C332" s="74" t="s">
        <v>1</v>
      </c>
      <c r="D332" s="74" t="s">
        <v>5</v>
      </c>
      <c r="E332" s="75">
        <v>100.8</v>
      </c>
      <c r="F332" s="124">
        <f t="shared" ref="F332:F338" si="21">I332*J332</f>
        <v>0.1</v>
      </c>
      <c r="G332" s="75">
        <f t="shared" si="20"/>
        <v>10.08</v>
      </c>
      <c r="I332" s="124">
        <v>0.2</v>
      </c>
      <c r="J332" s="119">
        <v>0.5</v>
      </c>
    </row>
    <row r="333" spans="2:10" s="19" customFormat="1" x14ac:dyDescent="0.25">
      <c r="B333" s="86" t="s">
        <v>76</v>
      </c>
      <c r="C333" s="74" t="s">
        <v>2</v>
      </c>
      <c r="D333" s="74" t="s">
        <v>5</v>
      </c>
      <c r="E333" s="75">
        <v>88.68</v>
      </c>
      <c r="F333" s="124">
        <f t="shared" si="21"/>
        <v>0</v>
      </c>
      <c r="G333" s="75">
        <f t="shared" si="20"/>
        <v>0</v>
      </c>
      <c r="I333" s="124">
        <v>0</v>
      </c>
      <c r="J333" s="119">
        <v>0.5</v>
      </c>
    </row>
    <row r="334" spans="2:10" s="19" customFormat="1" x14ac:dyDescent="0.25">
      <c r="B334" s="86" t="s">
        <v>77</v>
      </c>
      <c r="C334" s="74" t="s">
        <v>14</v>
      </c>
      <c r="D334" s="74" t="s">
        <v>5</v>
      </c>
      <c r="E334" s="75">
        <v>51.43</v>
      </c>
      <c r="F334" s="124">
        <f t="shared" si="21"/>
        <v>0</v>
      </c>
      <c r="G334" s="75">
        <f t="shared" si="20"/>
        <v>0</v>
      </c>
      <c r="I334" s="124">
        <v>0</v>
      </c>
      <c r="J334" s="119">
        <v>0.5</v>
      </c>
    </row>
    <row r="335" spans="2:10" s="19" customFormat="1" x14ac:dyDescent="0.25">
      <c r="B335" s="86" t="s">
        <v>78</v>
      </c>
      <c r="C335" s="74" t="s">
        <v>15</v>
      </c>
      <c r="D335" s="74" t="s">
        <v>5</v>
      </c>
      <c r="E335" s="75">
        <v>45.24</v>
      </c>
      <c r="F335" s="124">
        <f t="shared" si="21"/>
        <v>0</v>
      </c>
      <c r="G335" s="75">
        <f t="shared" si="20"/>
        <v>0</v>
      </c>
      <c r="I335" s="124">
        <v>0</v>
      </c>
      <c r="J335" s="119">
        <v>0.5</v>
      </c>
    </row>
    <row r="336" spans="2:10" s="19" customFormat="1" x14ac:dyDescent="0.25">
      <c r="B336" s="86" t="s">
        <v>79</v>
      </c>
      <c r="C336" s="74" t="s">
        <v>16</v>
      </c>
      <c r="D336" s="74" t="s">
        <v>5</v>
      </c>
      <c r="E336" s="75">
        <v>41.7</v>
      </c>
      <c r="F336" s="124">
        <f t="shared" si="21"/>
        <v>0.05</v>
      </c>
      <c r="G336" s="75">
        <f t="shared" si="20"/>
        <v>2.0850000000000004</v>
      </c>
      <c r="I336" s="124">
        <v>0.1</v>
      </c>
      <c r="J336" s="119">
        <v>0.5</v>
      </c>
    </row>
    <row r="337" spans="2:10" s="19" customFormat="1" x14ac:dyDescent="0.25">
      <c r="B337" s="86" t="s">
        <v>80</v>
      </c>
      <c r="C337" s="74" t="s">
        <v>17</v>
      </c>
      <c r="D337" s="74" t="s">
        <v>5</v>
      </c>
      <c r="E337" s="75">
        <v>59.58</v>
      </c>
      <c r="F337" s="124">
        <f t="shared" si="21"/>
        <v>0.05</v>
      </c>
      <c r="G337" s="75">
        <f t="shared" si="20"/>
        <v>2.9790000000000001</v>
      </c>
      <c r="I337" s="124">
        <v>0.1</v>
      </c>
      <c r="J337" s="119">
        <v>0.5</v>
      </c>
    </row>
    <row r="338" spans="2:10" s="19" customFormat="1" x14ac:dyDescent="0.25">
      <c r="B338" s="86" t="s">
        <v>81</v>
      </c>
      <c r="C338" s="74" t="s">
        <v>3</v>
      </c>
      <c r="D338" s="74" t="s">
        <v>5</v>
      </c>
      <c r="E338" s="75">
        <v>25.28</v>
      </c>
      <c r="F338" s="124">
        <f t="shared" si="21"/>
        <v>0.03</v>
      </c>
      <c r="G338" s="75">
        <f t="shared" si="20"/>
        <v>0.75839999999999996</v>
      </c>
      <c r="I338" s="124">
        <v>0.06</v>
      </c>
      <c r="J338" s="119">
        <v>0.5</v>
      </c>
    </row>
    <row r="339" spans="2:10" s="19" customFormat="1" x14ac:dyDescent="0.25">
      <c r="B339" s="84"/>
      <c r="E339" s="76"/>
      <c r="F339" s="125"/>
      <c r="G339" s="76"/>
      <c r="I339" s="76"/>
    </row>
    <row r="340" spans="2:10" s="19" customFormat="1" x14ac:dyDescent="0.25">
      <c r="B340" s="87"/>
      <c r="C340" s="77" t="s">
        <v>10</v>
      </c>
      <c r="D340" s="78"/>
      <c r="E340" s="79"/>
      <c r="F340" s="126"/>
      <c r="G340" s="80">
        <f>SUM(G331:G339)</f>
        <v>15.902400000000002</v>
      </c>
      <c r="I340" s="79"/>
    </row>
    <row r="341" spans="2:10" s="19" customFormat="1" x14ac:dyDescent="0.25">
      <c r="B341" s="84"/>
      <c r="F341" s="122"/>
    </row>
    <row r="342" spans="2:10" s="19" customFormat="1" x14ac:dyDescent="0.25">
      <c r="B342" s="84"/>
      <c r="F342" s="122"/>
    </row>
    <row r="343" spans="2:10" s="19" customFormat="1" ht="36" customHeight="1" x14ac:dyDescent="0.25">
      <c r="B343" s="88" t="str">
        <f>OrcamentoPEL!A43</f>
        <v>3.2</v>
      </c>
      <c r="C343" s="89" t="str">
        <f>OrcamentoPEL!B43</f>
        <v>Especificações técnicas e memorial descritivo</v>
      </c>
      <c r="D343" s="90"/>
      <c r="E343" s="90"/>
      <c r="F343" s="121" t="s">
        <v>11</v>
      </c>
      <c r="G343" s="72" t="s">
        <v>19</v>
      </c>
      <c r="I343" s="72" t="s">
        <v>11</v>
      </c>
    </row>
    <row r="344" spans="2:10" s="19" customFormat="1" x14ac:dyDescent="0.25">
      <c r="B344" s="84"/>
      <c r="F344" s="122"/>
    </row>
    <row r="345" spans="2:10" s="19" customFormat="1" x14ac:dyDescent="0.25">
      <c r="B345" s="85" t="s">
        <v>8</v>
      </c>
      <c r="C345" s="73" t="s">
        <v>7</v>
      </c>
      <c r="D345" s="73" t="s">
        <v>4</v>
      </c>
      <c r="E345" s="73" t="s">
        <v>18</v>
      </c>
      <c r="F345" s="123" t="s">
        <v>6</v>
      </c>
      <c r="G345" s="73" t="s">
        <v>9</v>
      </c>
      <c r="I345" s="73" t="s">
        <v>6</v>
      </c>
    </row>
    <row r="346" spans="2:10" s="19" customFormat="1" x14ac:dyDescent="0.25">
      <c r="B346" s="86" t="s">
        <v>74</v>
      </c>
      <c r="C346" s="74" t="s">
        <v>0</v>
      </c>
      <c r="D346" s="74" t="s">
        <v>5</v>
      </c>
      <c r="E346" s="75">
        <v>137.43</v>
      </c>
      <c r="F346" s="124">
        <v>0</v>
      </c>
      <c r="G346" s="75">
        <f t="shared" ref="G346:G353" si="22">F346*E346</f>
        <v>0</v>
      </c>
      <c r="I346" s="75">
        <v>0</v>
      </c>
    </row>
    <row r="347" spans="2:10" s="19" customFormat="1" x14ac:dyDescent="0.25">
      <c r="B347" s="86" t="s">
        <v>75</v>
      </c>
      <c r="C347" s="74" t="s">
        <v>1</v>
      </c>
      <c r="D347" s="74" t="s">
        <v>5</v>
      </c>
      <c r="E347" s="75">
        <v>100.8</v>
      </c>
      <c r="F347" s="124">
        <f>30/2</f>
        <v>15</v>
      </c>
      <c r="G347" s="75">
        <f t="shared" si="22"/>
        <v>1512</v>
      </c>
      <c r="I347" s="82">
        <v>30</v>
      </c>
    </row>
    <row r="348" spans="2:10" s="19" customFormat="1" x14ac:dyDescent="0.25">
      <c r="B348" s="86" t="s">
        <v>76</v>
      </c>
      <c r="C348" s="74" t="s">
        <v>2</v>
      </c>
      <c r="D348" s="74" t="s">
        <v>5</v>
      </c>
      <c r="E348" s="75">
        <v>88.68</v>
      </c>
      <c r="F348" s="124">
        <v>0</v>
      </c>
      <c r="G348" s="75">
        <f t="shared" si="22"/>
        <v>0</v>
      </c>
      <c r="I348" s="75">
        <v>0</v>
      </c>
    </row>
    <row r="349" spans="2:10" s="19" customFormat="1" x14ac:dyDescent="0.25">
      <c r="B349" s="86" t="s">
        <v>77</v>
      </c>
      <c r="C349" s="74" t="s">
        <v>14</v>
      </c>
      <c r="D349" s="74" t="s">
        <v>5</v>
      </c>
      <c r="E349" s="75">
        <v>51.43</v>
      </c>
      <c r="F349" s="124">
        <v>0</v>
      </c>
      <c r="G349" s="75">
        <f t="shared" si="22"/>
        <v>0</v>
      </c>
      <c r="I349" s="75">
        <v>0</v>
      </c>
    </row>
    <row r="350" spans="2:10" s="19" customFormat="1" x14ac:dyDescent="0.25">
      <c r="B350" s="86" t="s">
        <v>78</v>
      </c>
      <c r="C350" s="74" t="s">
        <v>15</v>
      </c>
      <c r="D350" s="74" t="s">
        <v>5</v>
      </c>
      <c r="E350" s="75">
        <v>45.24</v>
      </c>
      <c r="F350" s="124">
        <v>0</v>
      </c>
      <c r="G350" s="75">
        <f t="shared" si="22"/>
        <v>0</v>
      </c>
      <c r="I350" s="75">
        <v>0</v>
      </c>
    </row>
    <row r="351" spans="2:10" s="19" customFormat="1" x14ac:dyDescent="0.25">
      <c r="B351" s="86" t="s">
        <v>79</v>
      </c>
      <c r="C351" s="74" t="s">
        <v>16</v>
      </c>
      <c r="D351" s="74" t="s">
        <v>5</v>
      </c>
      <c r="E351" s="75">
        <v>41.7</v>
      </c>
      <c r="F351" s="124">
        <v>0</v>
      </c>
      <c r="G351" s="75">
        <f t="shared" si="22"/>
        <v>0</v>
      </c>
      <c r="I351" s="75"/>
    </row>
    <row r="352" spans="2:10" s="19" customFormat="1" x14ac:dyDescent="0.25">
      <c r="B352" s="86" t="s">
        <v>80</v>
      </c>
      <c r="C352" s="74" t="s">
        <v>17</v>
      </c>
      <c r="D352" s="74" t="s">
        <v>5</v>
      </c>
      <c r="E352" s="75">
        <v>59.58</v>
      </c>
      <c r="F352" s="124">
        <v>0</v>
      </c>
      <c r="G352" s="75">
        <f t="shared" si="22"/>
        <v>0</v>
      </c>
      <c r="I352" s="75">
        <v>0</v>
      </c>
    </row>
    <row r="353" spans="2:9" s="19" customFormat="1" x14ac:dyDescent="0.25">
      <c r="B353" s="86" t="s">
        <v>81</v>
      </c>
      <c r="C353" s="74" t="s">
        <v>3</v>
      </c>
      <c r="D353" s="74" t="s">
        <v>5</v>
      </c>
      <c r="E353" s="75">
        <v>25.28</v>
      </c>
      <c r="F353" s="124">
        <f>80/2</f>
        <v>40</v>
      </c>
      <c r="G353" s="75">
        <f t="shared" si="22"/>
        <v>1011.2</v>
      </c>
      <c r="I353" s="75">
        <v>80</v>
      </c>
    </row>
    <row r="354" spans="2:9" s="19" customFormat="1" x14ac:dyDescent="0.25">
      <c r="B354" s="84"/>
      <c r="E354" s="76"/>
      <c r="F354" s="125"/>
      <c r="G354" s="76"/>
      <c r="I354" s="76"/>
    </row>
    <row r="355" spans="2:9" s="19" customFormat="1" x14ac:dyDescent="0.25">
      <c r="B355" s="87"/>
      <c r="C355" s="77" t="s">
        <v>10</v>
      </c>
      <c r="D355" s="78"/>
      <c r="E355" s="79"/>
      <c r="F355" s="126"/>
      <c r="G355" s="80">
        <f>SUM(G346:G354)</f>
        <v>2523.1999999999998</v>
      </c>
      <c r="I355" s="79"/>
    </row>
    <row r="356" spans="2:9" s="19" customFormat="1" x14ac:dyDescent="0.25">
      <c r="B356" s="84"/>
      <c r="F356" s="122"/>
    </row>
    <row r="357" spans="2:9" s="19" customFormat="1" x14ac:dyDescent="0.25">
      <c r="B357" s="84"/>
      <c r="F357" s="122"/>
    </row>
    <row r="358" spans="2:9" s="19" customFormat="1" ht="45" x14ac:dyDescent="0.25">
      <c r="B358" s="88" t="str">
        <f>OrcamentoPEL!A44</f>
        <v>3.3</v>
      </c>
      <c r="C358" s="89" t="str">
        <f>OrcamentoPEL!B44</f>
        <v>Elaboração de planilha orçamentária, cronocrama físico financeiro, composição do BDI e encargos sociais</v>
      </c>
      <c r="D358" s="90"/>
      <c r="E358" s="90"/>
      <c r="F358" s="121" t="s">
        <v>11</v>
      </c>
      <c r="G358" s="72" t="s">
        <v>19</v>
      </c>
      <c r="I358" s="72" t="s">
        <v>11</v>
      </c>
    </row>
    <row r="359" spans="2:9" s="19" customFormat="1" x14ac:dyDescent="0.25">
      <c r="B359" s="84"/>
      <c r="F359" s="122"/>
    </row>
    <row r="360" spans="2:9" s="19" customFormat="1" x14ac:dyDescent="0.25">
      <c r="B360" s="85" t="s">
        <v>8</v>
      </c>
      <c r="C360" s="73" t="s">
        <v>7</v>
      </c>
      <c r="D360" s="73" t="s">
        <v>4</v>
      </c>
      <c r="E360" s="73" t="s">
        <v>18</v>
      </c>
      <c r="F360" s="123" t="s">
        <v>6</v>
      </c>
      <c r="G360" s="73" t="s">
        <v>9</v>
      </c>
      <c r="I360" s="73" t="s">
        <v>6</v>
      </c>
    </row>
    <row r="361" spans="2:9" s="19" customFormat="1" x14ac:dyDescent="0.25">
      <c r="B361" s="86" t="s">
        <v>74</v>
      </c>
      <c r="C361" s="74" t="s">
        <v>0</v>
      </c>
      <c r="D361" s="74" t="s">
        <v>5</v>
      </c>
      <c r="E361" s="75">
        <v>137.43</v>
      </c>
      <c r="F361" s="124">
        <v>0</v>
      </c>
      <c r="G361" s="75">
        <f t="shared" ref="G361:G368" si="23">F361*E361</f>
        <v>0</v>
      </c>
      <c r="I361" s="75">
        <v>0</v>
      </c>
    </row>
    <row r="362" spans="2:9" s="19" customFormat="1" x14ac:dyDescent="0.25">
      <c r="B362" s="86" t="s">
        <v>75</v>
      </c>
      <c r="C362" s="74" t="s">
        <v>1</v>
      </c>
      <c r="D362" s="74" t="s">
        <v>5</v>
      </c>
      <c r="E362" s="75">
        <v>100.8</v>
      </c>
      <c r="F362" s="124">
        <f>30/2</f>
        <v>15</v>
      </c>
      <c r="G362" s="75">
        <f t="shared" si="23"/>
        <v>1512</v>
      </c>
      <c r="I362" s="82">
        <v>30</v>
      </c>
    </row>
    <row r="363" spans="2:9" s="19" customFormat="1" x14ac:dyDescent="0.25">
      <c r="B363" s="86" t="s">
        <v>76</v>
      </c>
      <c r="C363" s="74" t="s">
        <v>2</v>
      </c>
      <c r="D363" s="74" t="s">
        <v>5</v>
      </c>
      <c r="E363" s="75">
        <v>88.68</v>
      </c>
      <c r="F363" s="124">
        <v>0</v>
      </c>
      <c r="G363" s="75">
        <f t="shared" si="23"/>
        <v>0</v>
      </c>
      <c r="I363" s="75">
        <v>0</v>
      </c>
    </row>
    <row r="364" spans="2:9" s="19" customFormat="1" x14ac:dyDescent="0.25">
      <c r="B364" s="86" t="s">
        <v>77</v>
      </c>
      <c r="C364" s="74" t="s">
        <v>14</v>
      </c>
      <c r="D364" s="74" t="s">
        <v>5</v>
      </c>
      <c r="E364" s="75">
        <v>51.43</v>
      </c>
      <c r="F364" s="124">
        <v>0</v>
      </c>
      <c r="G364" s="75">
        <f t="shared" si="23"/>
        <v>0</v>
      </c>
      <c r="I364" s="75">
        <v>0</v>
      </c>
    </row>
    <row r="365" spans="2:9" s="19" customFormat="1" x14ac:dyDescent="0.25">
      <c r="B365" s="86" t="s">
        <v>78</v>
      </c>
      <c r="C365" s="74" t="s">
        <v>15</v>
      </c>
      <c r="D365" s="74" t="s">
        <v>5</v>
      </c>
      <c r="E365" s="75">
        <v>45.24</v>
      </c>
      <c r="F365" s="124">
        <v>0</v>
      </c>
      <c r="G365" s="75">
        <f t="shared" si="23"/>
        <v>0</v>
      </c>
      <c r="I365" s="75">
        <v>0</v>
      </c>
    </row>
    <row r="366" spans="2:9" s="19" customFormat="1" x14ac:dyDescent="0.25">
      <c r="B366" s="86" t="s">
        <v>79</v>
      </c>
      <c r="C366" s="74" t="s">
        <v>16</v>
      </c>
      <c r="D366" s="74" t="s">
        <v>5</v>
      </c>
      <c r="E366" s="75">
        <v>41.7</v>
      </c>
      <c r="F366" s="124">
        <v>0</v>
      </c>
      <c r="G366" s="75">
        <f t="shared" si="23"/>
        <v>0</v>
      </c>
      <c r="I366" s="75"/>
    </row>
    <row r="367" spans="2:9" s="19" customFormat="1" x14ac:dyDescent="0.25">
      <c r="B367" s="86" t="s">
        <v>80</v>
      </c>
      <c r="C367" s="74" t="s">
        <v>17</v>
      </c>
      <c r="D367" s="74" t="s">
        <v>5</v>
      </c>
      <c r="E367" s="75">
        <v>59.58</v>
      </c>
      <c r="F367" s="124">
        <v>0</v>
      </c>
      <c r="G367" s="75">
        <f t="shared" si="23"/>
        <v>0</v>
      </c>
      <c r="I367" s="75">
        <v>0</v>
      </c>
    </row>
    <row r="368" spans="2:9" s="19" customFormat="1" x14ac:dyDescent="0.25">
      <c r="B368" s="86" t="s">
        <v>81</v>
      </c>
      <c r="C368" s="74" t="s">
        <v>3</v>
      </c>
      <c r="D368" s="74" t="s">
        <v>5</v>
      </c>
      <c r="E368" s="75">
        <v>25.28</v>
      </c>
      <c r="F368" s="124">
        <f>120/2</f>
        <v>60</v>
      </c>
      <c r="G368" s="75">
        <f t="shared" si="23"/>
        <v>1516.8000000000002</v>
      </c>
      <c r="I368" s="75">
        <v>120</v>
      </c>
    </row>
    <row r="369" spans="2:10" s="19" customFormat="1" x14ac:dyDescent="0.25">
      <c r="B369" s="84"/>
      <c r="E369" s="76"/>
      <c r="F369" s="125"/>
      <c r="G369" s="76"/>
      <c r="I369" s="76"/>
    </row>
    <row r="370" spans="2:10" s="19" customFormat="1" x14ac:dyDescent="0.25">
      <c r="B370" s="87"/>
      <c r="C370" s="77" t="s">
        <v>10</v>
      </c>
      <c r="D370" s="78"/>
      <c r="E370" s="79"/>
      <c r="F370" s="126"/>
      <c r="G370" s="80">
        <f>SUM(G361:G369)</f>
        <v>3028.8</v>
      </c>
      <c r="I370" s="79"/>
    </row>
    <row r="373" spans="2:10" s="19" customFormat="1" ht="45" x14ac:dyDescent="0.25">
      <c r="B373" s="88" t="str">
        <f>OrcamentoPEL!A49</f>
        <v>4.1</v>
      </c>
      <c r="C373" s="89" t="str">
        <f>OrcamentoPEL!B49</f>
        <v>Projeto de reforma e ampliação (para o novo galpão) do sistema de tratamento de efluentes</v>
      </c>
      <c r="D373" s="90"/>
      <c r="E373" s="90"/>
      <c r="F373" s="121" t="s">
        <v>11</v>
      </c>
      <c r="G373" s="72" t="s">
        <v>158</v>
      </c>
      <c r="I373" s="72" t="s">
        <v>11</v>
      </c>
    </row>
    <row r="374" spans="2:10" s="19" customFormat="1" x14ac:dyDescent="0.25">
      <c r="B374" s="84"/>
      <c r="F374" s="122"/>
    </row>
    <row r="375" spans="2:10" s="19" customFormat="1" x14ac:dyDescent="0.25">
      <c r="B375" s="85" t="s">
        <v>8</v>
      </c>
      <c r="C375" s="73" t="s">
        <v>7</v>
      </c>
      <c r="D375" s="73" t="s">
        <v>4</v>
      </c>
      <c r="E375" s="73" t="s">
        <v>18</v>
      </c>
      <c r="F375" s="123" t="s">
        <v>6</v>
      </c>
      <c r="G375" s="73" t="s">
        <v>9</v>
      </c>
      <c r="I375" s="73" t="s">
        <v>6</v>
      </c>
    </row>
    <row r="376" spans="2:10" s="19" customFormat="1" x14ac:dyDescent="0.25">
      <c r="B376" s="86" t="s">
        <v>74</v>
      </c>
      <c r="C376" s="74" t="s">
        <v>0</v>
      </c>
      <c r="D376" s="74" t="s">
        <v>5</v>
      </c>
      <c r="E376" s="75">
        <v>137.43</v>
      </c>
      <c r="F376" s="124">
        <f>I376*J376</f>
        <v>0</v>
      </c>
      <c r="G376" s="75">
        <f t="shared" ref="G376:G383" si="24">F376*E376</f>
        <v>0</v>
      </c>
      <c r="I376" s="124">
        <v>0</v>
      </c>
      <c r="J376" s="119">
        <v>0.5</v>
      </c>
    </row>
    <row r="377" spans="2:10" s="19" customFormat="1" x14ac:dyDescent="0.25">
      <c r="B377" s="86" t="s">
        <v>75</v>
      </c>
      <c r="C377" s="74" t="s">
        <v>1</v>
      </c>
      <c r="D377" s="74" t="s">
        <v>5</v>
      </c>
      <c r="E377" s="75">
        <v>100.8</v>
      </c>
      <c r="F377" s="124">
        <f t="shared" ref="F377:F383" si="25">I377*J377</f>
        <v>0.1</v>
      </c>
      <c r="G377" s="75">
        <f t="shared" si="24"/>
        <v>10.08</v>
      </c>
      <c r="I377" s="124">
        <v>0.2</v>
      </c>
      <c r="J377" s="119">
        <v>0.5</v>
      </c>
    </row>
    <row r="378" spans="2:10" s="19" customFormat="1" x14ac:dyDescent="0.25">
      <c r="B378" s="86" t="s">
        <v>76</v>
      </c>
      <c r="C378" s="74" t="s">
        <v>2</v>
      </c>
      <c r="D378" s="74" t="s">
        <v>5</v>
      </c>
      <c r="E378" s="75">
        <v>88.68</v>
      </c>
      <c r="F378" s="124">
        <f t="shared" si="25"/>
        <v>0</v>
      </c>
      <c r="G378" s="75">
        <f t="shared" si="24"/>
        <v>0</v>
      </c>
      <c r="I378" s="124">
        <v>0</v>
      </c>
      <c r="J378" s="119">
        <v>0.5</v>
      </c>
    </row>
    <row r="379" spans="2:10" s="19" customFormat="1" x14ac:dyDescent="0.25">
      <c r="B379" s="86" t="s">
        <v>77</v>
      </c>
      <c r="C379" s="74" t="s">
        <v>14</v>
      </c>
      <c r="D379" s="74" t="s">
        <v>5</v>
      </c>
      <c r="E379" s="75">
        <v>51.43</v>
      </c>
      <c r="F379" s="124">
        <f t="shared" si="25"/>
        <v>0</v>
      </c>
      <c r="G379" s="75">
        <f t="shared" si="24"/>
        <v>0</v>
      </c>
      <c r="I379" s="124">
        <v>0</v>
      </c>
      <c r="J379" s="119">
        <v>0.5</v>
      </c>
    </row>
    <row r="380" spans="2:10" s="19" customFormat="1" x14ac:dyDescent="0.25">
      <c r="B380" s="86" t="s">
        <v>78</v>
      </c>
      <c r="C380" s="74" t="s">
        <v>15</v>
      </c>
      <c r="D380" s="74" t="s">
        <v>5</v>
      </c>
      <c r="E380" s="75">
        <v>45.24</v>
      </c>
      <c r="F380" s="124">
        <f t="shared" si="25"/>
        <v>0</v>
      </c>
      <c r="G380" s="75">
        <f t="shared" si="24"/>
        <v>0</v>
      </c>
      <c r="I380" s="124">
        <v>0</v>
      </c>
      <c r="J380" s="119">
        <v>0.5</v>
      </c>
    </row>
    <row r="381" spans="2:10" s="19" customFormat="1" x14ac:dyDescent="0.25">
      <c r="B381" s="86" t="s">
        <v>79</v>
      </c>
      <c r="C381" s="74" t="s">
        <v>16</v>
      </c>
      <c r="D381" s="74" t="s">
        <v>5</v>
      </c>
      <c r="E381" s="75">
        <v>41.7</v>
      </c>
      <c r="F381" s="124">
        <f t="shared" si="25"/>
        <v>0.05</v>
      </c>
      <c r="G381" s="75">
        <f t="shared" si="24"/>
        <v>2.0850000000000004</v>
      </c>
      <c r="I381" s="124">
        <v>0.1</v>
      </c>
      <c r="J381" s="119">
        <v>0.5</v>
      </c>
    </row>
    <row r="382" spans="2:10" s="19" customFormat="1" x14ac:dyDescent="0.25">
      <c r="B382" s="86" t="s">
        <v>80</v>
      </c>
      <c r="C382" s="74" t="s">
        <v>17</v>
      </c>
      <c r="D382" s="74" t="s">
        <v>5</v>
      </c>
      <c r="E382" s="75">
        <v>59.58</v>
      </c>
      <c r="F382" s="124">
        <f t="shared" si="25"/>
        <v>0.05</v>
      </c>
      <c r="G382" s="75">
        <f t="shared" si="24"/>
        <v>2.9790000000000001</v>
      </c>
      <c r="I382" s="124">
        <v>0.1</v>
      </c>
      <c r="J382" s="119">
        <v>0.5</v>
      </c>
    </row>
    <row r="383" spans="2:10" s="19" customFormat="1" x14ac:dyDescent="0.25">
      <c r="B383" s="86" t="s">
        <v>81</v>
      </c>
      <c r="C383" s="74" t="s">
        <v>3</v>
      </c>
      <c r="D383" s="74" t="s">
        <v>5</v>
      </c>
      <c r="E383" s="75">
        <v>25.28</v>
      </c>
      <c r="F383" s="124">
        <f t="shared" si="25"/>
        <v>0.03</v>
      </c>
      <c r="G383" s="75">
        <f t="shared" si="24"/>
        <v>0.75839999999999996</v>
      </c>
      <c r="I383" s="124">
        <v>0.06</v>
      </c>
      <c r="J383" s="119">
        <v>0.5</v>
      </c>
    </row>
    <row r="384" spans="2:10" s="19" customFormat="1" x14ac:dyDescent="0.25">
      <c r="B384" s="84"/>
      <c r="E384" s="76"/>
      <c r="F384" s="125"/>
      <c r="G384" s="76"/>
      <c r="I384" s="76"/>
    </row>
    <row r="385" spans="2:9" s="19" customFormat="1" x14ac:dyDescent="0.25">
      <c r="B385" s="87"/>
      <c r="C385" s="77" t="s">
        <v>10</v>
      </c>
      <c r="D385" s="78"/>
      <c r="E385" s="79"/>
      <c r="F385" s="126"/>
      <c r="G385" s="80">
        <f>SUM(G376:G384)</f>
        <v>15.902400000000002</v>
      </c>
      <c r="I385" s="79"/>
    </row>
    <row r="386" spans="2:9" s="19" customFormat="1" x14ac:dyDescent="0.25">
      <c r="B386" s="84"/>
      <c r="F386" s="122"/>
    </row>
    <row r="387" spans="2:9" s="19" customFormat="1" x14ac:dyDescent="0.25">
      <c r="B387" s="84"/>
      <c r="F387" s="122"/>
    </row>
    <row r="388" spans="2:9" s="19" customFormat="1" ht="36" customHeight="1" x14ac:dyDescent="0.25">
      <c r="B388" s="88" t="str">
        <f>OrcamentoPEL!A50</f>
        <v>4.2</v>
      </c>
      <c r="C388" s="89" t="str">
        <f>OrcamentoPEL!B50</f>
        <v>Especificações técnicas e memorial descritivo</v>
      </c>
      <c r="D388" s="90"/>
      <c r="E388" s="90"/>
      <c r="F388" s="121" t="s">
        <v>11</v>
      </c>
      <c r="G388" s="72" t="s">
        <v>19</v>
      </c>
      <c r="I388" s="72" t="s">
        <v>11</v>
      </c>
    </row>
    <row r="389" spans="2:9" s="19" customFormat="1" x14ac:dyDescent="0.25">
      <c r="B389" s="84"/>
      <c r="F389" s="122"/>
    </row>
    <row r="390" spans="2:9" s="19" customFormat="1" x14ac:dyDescent="0.25">
      <c r="B390" s="85" t="s">
        <v>8</v>
      </c>
      <c r="C390" s="73" t="s">
        <v>7</v>
      </c>
      <c r="D390" s="73" t="s">
        <v>4</v>
      </c>
      <c r="E390" s="73" t="s">
        <v>18</v>
      </c>
      <c r="F390" s="123" t="s">
        <v>6</v>
      </c>
      <c r="G390" s="73" t="s">
        <v>9</v>
      </c>
      <c r="I390" s="73" t="s">
        <v>6</v>
      </c>
    </row>
    <row r="391" spans="2:9" s="19" customFormat="1" x14ac:dyDescent="0.25">
      <c r="B391" s="86" t="s">
        <v>74</v>
      </c>
      <c r="C391" s="74" t="s">
        <v>0</v>
      </c>
      <c r="D391" s="74" t="s">
        <v>5</v>
      </c>
      <c r="E391" s="75">
        <v>137.43</v>
      </c>
      <c r="F391" s="124">
        <v>0</v>
      </c>
      <c r="G391" s="75">
        <f t="shared" ref="G391:G398" si="26">F391*E391</f>
        <v>0</v>
      </c>
      <c r="I391" s="75">
        <v>0</v>
      </c>
    </row>
    <row r="392" spans="2:9" s="19" customFormat="1" x14ac:dyDescent="0.25">
      <c r="B392" s="86" t="s">
        <v>75</v>
      </c>
      <c r="C392" s="74" t="s">
        <v>1</v>
      </c>
      <c r="D392" s="74" t="s">
        <v>5</v>
      </c>
      <c r="E392" s="75">
        <v>100.8</v>
      </c>
      <c r="F392" s="124">
        <f>30/2</f>
        <v>15</v>
      </c>
      <c r="G392" s="75">
        <f t="shared" si="26"/>
        <v>1512</v>
      </c>
      <c r="I392" s="82">
        <v>30</v>
      </c>
    </row>
    <row r="393" spans="2:9" s="19" customFormat="1" x14ac:dyDescent="0.25">
      <c r="B393" s="86" t="s">
        <v>76</v>
      </c>
      <c r="C393" s="74" t="s">
        <v>2</v>
      </c>
      <c r="D393" s="74" t="s">
        <v>5</v>
      </c>
      <c r="E393" s="75">
        <v>88.68</v>
      </c>
      <c r="F393" s="124">
        <v>0</v>
      </c>
      <c r="G393" s="75">
        <f t="shared" si="26"/>
        <v>0</v>
      </c>
      <c r="I393" s="75">
        <v>0</v>
      </c>
    </row>
    <row r="394" spans="2:9" s="19" customFormat="1" x14ac:dyDescent="0.25">
      <c r="B394" s="86" t="s">
        <v>77</v>
      </c>
      <c r="C394" s="74" t="s">
        <v>14</v>
      </c>
      <c r="D394" s="74" t="s">
        <v>5</v>
      </c>
      <c r="E394" s="75">
        <v>51.43</v>
      </c>
      <c r="F394" s="124">
        <v>0</v>
      </c>
      <c r="G394" s="75">
        <f t="shared" si="26"/>
        <v>0</v>
      </c>
      <c r="I394" s="75">
        <v>0</v>
      </c>
    </row>
    <row r="395" spans="2:9" s="19" customFormat="1" x14ac:dyDescent="0.25">
      <c r="B395" s="86" t="s">
        <v>78</v>
      </c>
      <c r="C395" s="74" t="s">
        <v>15</v>
      </c>
      <c r="D395" s="74" t="s">
        <v>5</v>
      </c>
      <c r="E395" s="75">
        <v>45.24</v>
      </c>
      <c r="F395" s="124">
        <v>0</v>
      </c>
      <c r="G395" s="75">
        <f t="shared" si="26"/>
        <v>0</v>
      </c>
      <c r="I395" s="75">
        <v>0</v>
      </c>
    </row>
    <row r="396" spans="2:9" s="19" customFormat="1" x14ac:dyDescent="0.25">
      <c r="B396" s="86" t="s">
        <v>79</v>
      </c>
      <c r="C396" s="74" t="s">
        <v>16</v>
      </c>
      <c r="D396" s="74" t="s">
        <v>5</v>
      </c>
      <c r="E396" s="75">
        <v>41.7</v>
      </c>
      <c r="F396" s="124">
        <v>0</v>
      </c>
      <c r="G396" s="75">
        <f t="shared" si="26"/>
        <v>0</v>
      </c>
      <c r="I396" s="75"/>
    </row>
    <row r="397" spans="2:9" s="19" customFormat="1" x14ac:dyDescent="0.25">
      <c r="B397" s="86" t="s">
        <v>80</v>
      </c>
      <c r="C397" s="74" t="s">
        <v>17</v>
      </c>
      <c r="D397" s="74" t="s">
        <v>5</v>
      </c>
      <c r="E397" s="75">
        <v>59.58</v>
      </c>
      <c r="F397" s="124">
        <v>0</v>
      </c>
      <c r="G397" s="75">
        <f t="shared" si="26"/>
        <v>0</v>
      </c>
      <c r="I397" s="75">
        <v>0</v>
      </c>
    </row>
    <row r="398" spans="2:9" s="19" customFormat="1" x14ac:dyDescent="0.25">
      <c r="B398" s="86" t="s">
        <v>81</v>
      </c>
      <c r="C398" s="74" t="s">
        <v>3</v>
      </c>
      <c r="D398" s="74" t="s">
        <v>5</v>
      </c>
      <c r="E398" s="75">
        <v>25.28</v>
      </c>
      <c r="F398" s="124">
        <f>80/2</f>
        <v>40</v>
      </c>
      <c r="G398" s="75">
        <f t="shared" si="26"/>
        <v>1011.2</v>
      </c>
      <c r="I398" s="75">
        <v>80</v>
      </c>
    </row>
    <row r="399" spans="2:9" s="19" customFormat="1" x14ac:dyDescent="0.25">
      <c r="B399" s="84"/>
      <c r="E399" s="76"/>
      <c r="F399" s="125"/>
      <c r="G399" s="76"/>
      <c r="I399" s="76"/>
    </row>
    <row r="400" spans="2:9" s="19" customFormat="1" x14ac:dyDescent="0.25">
      <c r="B400" s="87"/>
      <c r="C400" s="77" t="s">
        <v>10</v>
      </c>
      <c r="D400" s="78"/>
      <c r="E400" s="79"/>
      <c r="F400" s="126"/>
      <c r="G400" s="80">
        <f>SUM(G391:G399)</f>
        <v>2523.1999999999998</v>
      </c>
      <c r="I400" s="79"/>
    </row>
    <row r="401" spans="2:9" s="19" customFormat="1" x14ac:dyDescent="0.25">
      <c r="B401" s="84"/>
      <c r="F401" s="122"/>
    </row>
    <row r="402" spans="2:9" s="19" customFormat="1" x14ac:dyDescent="0.25">
      <c r="B402" s="84"/>
      <c r="F402" s="122"/>
    </row>
    <row r="403" spans="2:9" s="19" customFormat="1" ht="45" x14ac:dyDescent="0.25">
      <c r="B403" s="88" t="str">
        <f>OrcamentoPEL!A51</f>
        <v>4.3</v>
      </c>
      <c r="C403" s="89" t="str">
        <f>OrcamentoPEL!B51</f>
        <v>Elaboração de planilha orçamentária, cronocrama físico financeiro, composição do BDI e encargos sociais</v>
      </c>
      <c r="D403" s="90"/>
      <c r="E403" s="90"/>
      <c r="F403" s="121" t="s">
        <v>11</v>
      </c>
      <c r="G403" s="72" t="s">
        <v>19</v>
      </c>
      <c r="I403" s="72" t="s">
        <v>11</v>
      </c>
    </row>
    <row r="404" spans="2:9" s="19" customFormat="1" x14ac:dyDescent="0.25">
      <c r="B404" s="84"/>
      <c r="F404" s="122"/>
    </row>
    <row r="405" spans="2:9" s="19" customFormat="1" x14ac:dyDescent="0.25">
      <c r="B405" s="85" t="s">
        <v>8</v>
      </c>
      <c r="C405" s="73" t="s">
        <v>7</v>
      </c>
      <c r="D405" s="73" t="s">
        <v>4</v>
      </c>
      <c r="E405" s="73" t="s">
        <v>18</v>
      </c>
      <c r="F405" s="123" t="s">
        <v>6</v>
      </c>
      <c r="G405" s="73" t="s">
        <v>9</v>
      </c>
      <c r="I405" s="73" t="s">
        <v>6</v>
      </c>
    </row>
    <row r="406" spans="2:9" s="19" customFormat="1" x14ac:dyDescent="0.25">
      <c r="B406" s="86" t="s">
        <v>74</v>
      </c>
      <c r="C406" s="74" t="s">
        <v>0</v>
      </c>
      <c r="D406" s="74" t="s">
        <v>5</v>
      </c>
      <c r="E406" s="75">
        <v>137.43</v>
      </c>
      <c r="F406" s="124">
        <v>0</v>
      </c>
      <c r="G406" s="75">
        <f t="shared" ref="G406:G413" si="27">F406*E406</f>
        <v>0</v>
      </c>
      <c r="I406" s="75">
        <v>0</v>
      </c>
    </row>
    <row r="407" spans="2:9" s="19" customFormat="1" x14ac:dyDescent="0.25">
      <c r="B407" s="86" t="s">
        <v>75</v>
      </c>
      <c r="C407" s="74" t="s">
        <v>1</v>
      </c>
      <c r="D407" s="74" t="s">
        <v>5</v>
      </c>
      <c r="E407" s="75">
        <v>100.8</v>
      </c>
      <c r="F407" s="124">
        <f>30/2</f>
        <v>15</v>
      </c>
      <c r="G407" s="75">
        <f t="shared" si="27"/>
        <v>1512</v>
      </c>
      <c r="I407" s="82">
        <v>30</v>
      </c>
    </row>
    <row r="408" spans="2:9" s="19" customFormat="1" x14ac:dyDescent="0.25">
      <c r="B408" s="86" t="s">
        <v>76</v>
      </c>
      <c r="C408" s="74" t="s">
        <v>2</v>
      </c>
      <c r="D408" s="74" t="s">
        <v>5</v>
      </c>
      <c r="E408" s="75">
        <v>88.68</v>
      </c>
      <c r="F408" s="124">
        <v>0</v>
      </c>
      <c r="G408" s="75">
        <f t="shared" si="27"/>
        <v>0</v>
      </c>
      <c r="I408" s="75">
        <v>0</v>
      </c>
    </row>
    <row r="409" spans="2:9" s="19" customFormat="1" x14ac:dyDescent="0.25">
      <c r="B409" s="86" t="s">
        <v>77</v>
      </c>
      <c r="C409" s="74" t="s">
        <v>14</v>
      </c>
      <c r="D409" s="74" t="s">
        <v>5</v>
      </c>
      <c r="E409" s="75">
        <v>51.43</v>
      </c>
      <c r="F409" s="124">
        <v>0</v>
      </c>
      <c r="G409" s="75">
        <f t="shared" si="27"/>
        <v>0</v>
      </c>
      <c r="I409" s="75">
        <v>0</v>
      </c>
    </row>
    <row r="410" spans="2:9" s="19" customFormat="1" x14ac:dyDescent="0.25">
      <c r="B410" s="86" t="s">
        <v>78</v>
      </c>
      <c r="C410" s="74" t="s">
        <v>15</v>
      </c>
      <c r="D410" s="74" t="s">
        <v>5</v>
      </c>
      <c r="E410" s="75">
        <v>45.24</v>
      </c>
      <c r="F410" s="124">
        <v>0</v>
      </c>
      <c r="G410" s="75">
        <f t="shared" si="27"/>
        <v>0</v>
      </c>
      <c r="I410" s="75">
        <v>0</v>
      </c>
    </row>
    <row r="411" spans="2:9" s="19" customFormat="1" x14ac:dyDescent="0.25">
      <c r="B411" s="86" t="s">
        <v>79</v>
      </c>
      <c r="C411" s="74" t="s">
        <v>16</v>
      </c>
      <c r="D411" s="74" t="s">
        <v>5</v>
      </c>
      <c r="E411" s="75">
        <v>41.7</v>
      </c>
      <c r="F411" s="124">
        <v>0</v>
      </c>
      <c r="G411" s="75">
        <f t="shared" si="27"/>
        <v>0</v>
      </c>
      <c r="I411" s="75"/>
    </row>
    <row r="412" spans="2:9" s="19" customFormat="1" x14ac:dyDescent="0.25">
      <c r="B412" s="86" t="s">
        <v>80</v>
      </c>
      <c r="C412" s="74" t="s">
        <v>17</v>
      </c>
      <c r="D412" s="74" t="s">
        <v>5</v>
      </c>
      <c r="E412" s="75">
        <v>59.58</v>
      </c>
      <c r="F412" s="124">
        <v>0</v>
      </c>
      <c r="G412" s="75">
        <f t="shared" si="27"/>
        <v>0</v>
      </c>
      <c r="I412" s="75">
        <v>0</v>
      </c>
    </row>
    <row r="413" spans="2:9" s="19" customFormat="1" x14ac:dyDescent="0.25">
      <c r="B413" s="86" t="s">
        <v>81</v>
      </c>
      <c r="C413" s="74" t="s">
        <v>3</v>
      </c>
      <c r="D413" s="74" t="s">
        <v>5</v>
      </c>
      <c r="E413" s="75">
        <v>25.28</v>
      </c>
      <c r="F413" s="124">
        <f>120/2</f>
        <v>60</v>
      </c>
      <c r="G413" s="75">
        <f t="shared" si="27"/>
        <v>1516.8000000000002</v>
      </c>
      <c r="I413" s="75">
        <v>120</v>
      </c>
    </row>
    <row r="414" spans="2:9" s="19" customFormat="1" x14ac:dyDescent="0.25">
      <c r="B414" s="84"/>
      <c r="E414" s="76"/>
      <c r="F414" s="125"/>
      <c r="G414" s="76"/>
      <c r="I414" s="76"/>
    </row>
    <row r="415" spans="2:9" s="19" customFormat="1" x14ac:dyDescent="0.25">
      <c r="B415" s="87"/>
      <c r="C415" s="77" t="s">
        <v>10</v>
      </c>
      <c r="D415" s="78"/>
      <c r="E415" s="79"/>
      <c r="F415" s="126"/>
      <c r="G415" s="80">
        <f>SUM(G406:G414)</f>
        <v>3028.8</v>
      </c>
      <c r="I415" s="79"/>
    </row>
  </sheetData>
  <mergeCells count="5">
    <mergeCell ref="B8:G8"/>
    <mergeCell ref="B6:G6"/>
    <mergeCell ref="B4:G4"/>
    <mergeCell ref="B7:C7"/>
    <mergeCell ref="B5:G5"/>
  </mergeCells>
  <pageMargins left="0.511811024" right="0.511811024" top="0.78740157499999996" bottom="0.78740157499999996" header="0.31496062000000002" footer="0.31496062000000002"/>
  <pageSetup paperSize="9" fitToHeight="0" orientation="portrait" r:id="rId1"/>
  <rowBreaks count="6" manualBreakCount="6">
    <brk id="33" min="1" max="6" man="1"/>
    <brk id="206" min="1" max="6" man="1"/>
    <brk id="250" min="1" max="6" man="1"/>
    <brk id="295" min="1" max="6" man="1"/>
    <brk id="327" min="1" max="6" man="1"/>
    <brk id="357" min="1"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tint="-0.249977111117893"/>
    <pageSetUpPr fitToPage="1"/>
  </sheetPr>
  <dimension ref="A4:K142"/>
  <sheetViews>
    <sheetView view="pageBreakPreview" topLeftCell="A46" zoomScaleNormal="100" zoomScaleSheetLayoutView="100" workbookViewId="0">
      <selection activeCell="G37" sqref="G37"/>
    </sheetView>
  </sheetViews>
  <sheetFormatPr defaultRowHeight="15" outlineLevelCol="1" x14ac:dyDescent="0.25"/>
  <cols>
    <col min="2" max="2" width="12.42578125" style="83" customWidth="1"/>
    <col min="3" max="3" width="39.5703125" customWidth="1"/>
    <col min="4" max="4" width="7.28515625" customWidth="1"/>
    <col min="5" max="5" width="12.5703125" bestFit="1" customWidth="1"/>
    <col min="6" max="6" width="9.42578125" style="127" bestFit="1" customWidth="1"/>
    <col min="7" max="7" width="9.85546875" customWidth="1"/>
    <col min="9" max="10" width="9.5703125" hidden="1" customWidth="1" outlineLevel="1"/>
    <col min="11" max="11" width="11.5703125" bestFit="1" customWidth="1" collapsed="1"/>
  </cols>
  <sheetData>
    <row r="4" spans="1:10" s="42" customFormat="1" ht="27" customHeight="1" x14ac:dyDescent="0.25">
      <c r="A4" s="138"/>
      <c r="B4" s="209" t="s">
        <v>93</v>
      </c>
      <c r="C4" s="210"/>
      <c r="D4" s="210"/>
      <c r="E4" s="210"/>
      <c r="F4" s="210"/>
      <c r="G4" s="211"/>
      <c r="H4" s="138"/>
    </row>
    <row r="5" spans="1:10" s="42" customFormat="1" ht="26.25" customHeight="1" x14ac:dyDescent="0.25">
      <c r="A5" s="55"/>
      <c r="B5" s="212" t="s">
        <v>164</v>
      </c>
      <c r="C5" s="213"/>
      <c r="D5" s="213"/>
      <c r="E5" s="213"/>
      <c r="F5" s="213"/>
      <c r="G5" s="214"/>
      <c r="H5" s="57"/>
    </row>
    <row r="6" spans="1:10" s="42" customFormat="1" ht="25.5" customHeight="1" x14ac:dyDescent="0.25">
      <c r="A6" s="55"/>
      <c r="B6" s="212" t="s">
        <v>181</v>
      </c>
      <c r="C6" s="191"/>
      <c r="D6" s="191"/>
      <c r="E6" s="191"/>
      <c r="F6" s="191"/>
      <c r="G6" s="197"/>
      <c r="H6" s="57"/>
    </row>
    <row r="7" spans="1:10" s="42" customFormat="1" ht="12.75" customHeight="1" x14ac:dyDescent="0.25">
      <c r="A7" s="55"/>
      <c r="B7" s="190" t="s">
        <v>100</v>
      </c>
      <c r="C7" s="191"/>
      <c r="D7" s="102"/>
      <c r="E7" s="56"/>
      <c r="F7" s="120"/>
      <c r="G7" s="139"/>
      <c r="H7" s="57"/>
    </row>
    <row r="8" spans="1:10" s="42" customFormat="1" ht="12.75" customHeight="1" x14ac:dyDescent="0.25">
      <c r="A8" s="55"/>
      <c r="B8" s="206" t="s">
        <v>89</v>
      </c>
      <c r="C8" s="207"/>
      <c r="D8" s="140"/>
      <c r="E8" s="140"/>
      <c r="F8" s="141"/>
      <c r="G8" s="142"/>
      <c r="H8" s="57"/>
    </row>
    <row r="9" spans="1:10" s="42" customFormat="1" ht="12.75" customHeight="1" x14ac:dyDescent="0.25">
      <c r="A9" s="55"/>
      <c r="B9" s="101"/>
      <c r="C9" s="101"/>
      <c r="D9" s="55"/>
      <c r="E9" s="55"/>
      <c r="F9" s="120"/>
      <c r="G9" s="56"/>
      <c r="H9" s="57"/>
    </row>
    <row r="10" spans="1:10" s="19" customFormat="1" ht="153.75" customHeight="1" x14ac:dyDescent="0.25">
      <c r="B10" s="88" t="str">
        <f>OrcamentoPOA!A12</f>
        <v>1.1</v>
      </c>
      <c r="C10" s="89" t="str">
        <f>OrcamentoPOA!B12</f>
        <v>Projeto detalhando os serviços para reforma, reparos, incluindo demolições, construções, reforma das instalações, pintura, acabamentos e todos os serviços correlatos que forem solicitados pela Fiscalização do Contrato. Os serviços podem incluir novos Projetos Arquitetônicos, Estruturais, de Instalações Elétricas, Hidrossanitárias e de Cabeamento Estruturado, PPCI, SPDA e Pavimentação.</v>
      </c>
      <c r="D10" s="90"/>
      <c r="E10" s="90"/>
      <c r="F10" s="121" t="s">
        <v>11</v>
      </c>
      <c r="G10" s="72" t="s">
        <v>158</v>
      </c>
      <c r="I10" s="72" t="s">
        <v>11</v>
      </c>
    </row>
    <row r="11" spans="1:10" s="19" customFormat="1" x14ac:dyDescent="0.25">
      <c r="B11" s="84"/>
      <c r="F11" s="122"/>
    </row>
    <row r="12" spans="1:10" s="19" customFormat="1" x14ac:dyDescent="0.25">
      <c r="B12" s="85" t="s">
        <v>8</v>
      </c>
      <c r="C12" s="73" t="s">
        <v>7</v>
      </c>
      <c r="D12" s="73" t="s">
        <v>4</v>
      </c>
      <c r="E12" s="73" t="s">
        <v>18</v>
      </c>
      <c r="F12" s="123" t="s">
        <v>6</v>
      </c>
      <c r="G12" s="73" t="s">
        <v>9</v>
      </c>
      <c r="I12" s="73" t="s">
        <v>6</v>
      </c>
    </row>
    <row r="13" spans="1:10" s="19" customFormat="1" x14ac:dyDescent="0.25">
      <c r="B13" s="86" t="s">
        <v>74</v>
      </c>
      <c r="C13" s="74" t="s">
        <v>0</v>
      </c>
      <c r="D13" s="74" t="s">
        <v>5</v>
      </c>
      <c r="E13" s="75">
        <v>137.43</v>
      </c>
      <c r="F13" s="124">
        <f>I13*J13</f>
        <v>0</v>
      </c>
      <c r="G13" s="75">
        <f t="shared" ref="G13:G20" si="0">F13*E13</f>
        <v>0</v>
      </c>
      <c r="I13" s="124">
        <v>0</v>
      </c>
      <c r="J13" s="119">
        <v>1</v>
      </c>
    </row>
    <row r="14" spans="1:10" s="19" customFormat="1" x14ac:dyDescent="0.25">
      <c r="B14" s="86" t="s">
        <v>75</v>
      </c>
      <c r="C14" s="74" t="s">
        <v>1</v>
      </c>
      <c r="D14" s="74" t="s">
        <v>5</v>
      </c>
      <c r="E14" s="75">
        <v>100.8</v>
      </c>
      <c r="F14" s="124">
        <f t="shared" ref="F14:F20" si="1">I14*J14</f>
        <v>0.2</v>
      </c>
      <c r="G14" s="75">
        <f t="shared" si="0"/>
        <v>20.16</v>
      </c>
      <c r="I14" s="124">
        <v>0.2</v>
      </c>
      <c r="J14" s="119">
        <v>1</v>
      </c>
    </row>
    <row r="15" spans="1:10" s="19" customFormat="1" x14ac:dyDescent="0.25">
      <c r="B15" s="86" t="s">
        <v>76</v>
      </c>
      <c r="C15" s="74" t="s">
        <v>2</v>
      </c>
      <c r="D15" s="74" t="s">
        <v>5</v>
      </c>
      <c r="E15" s="75">
        <v>88.68</v>
      </c>
      <c r="F15" s="124">
        <f t="shared" si="1"/>
        <v>0</v>
      </c>
      <c r="G15" s="75">
        <f t="shared" si="0"/>
        <v>0</v>
      </c>
      <c r="I15" s="124">
        <v>0</v>
      </c>
      <c r="J15" s="119">
        <v>1</v>
      </c>
    </row>
    <row r="16" spans="1:10" s="19" customFormat="1" x14ac:dyDescent="0.25">
      <c r="B16" s="86" t="s">
        <v>77</v>
      </c>
      <c r="C16" s="74" t="s">
        <v>14</v>
      </c>
      <c r="D16" s="74" t="s">
        <v>5</v>
      </c>
      <c r="E16" s="75">
        <v>51.43</v>
      </c>
      <c r="F16" s="124">
        <f t="shared" si="1"/>
        <v>0</v>
      </c>
      <c r="G16" s="75">
        <f t="shared" si="0"/>
        <v>0</v>
      </c>
      <c r="I16" s="124">
        <v>0</v>
      </c>
      <c r="J16" s="119">
        <v>1</v>
      </c>
    </row>
    <row r="17" spans="2:10" s="19" customFormat="1" x14ac:dyDescent="0.25">
      <c r="B17" s="86" t="s">
        <v>78</v>
      </c>
      <c r="C17" s="74" t="s">
        <v>15</v>
      </c>
      <c r="D17" s="74" t="s">
        <v>5</v>
      </c>
      <c r="E17" s="75">
        <v>45.24</v>
      </c>
      <c r="F17" s="124">
        <f t="shared" si="1"/>
        <v>0</v>
      </c>
      <c r="G17" s="75">
        <f t="shared" si="0"/>
        <v>0</v>
      </c>
      <c r="I17" s="124">
        <v>0</v>
      </c>
      <c r="J17" s="119">
        <v>1</v>
      </c>
    </row>
    <row r="18" spans="2:10" s="19" customFormat="1" x14ac:dyDescent="0.25">
      <c r="B18" s="86" t="s">
        <v>79</v>
      </c>
      <c r="C18" s="74" t="s">
        <v>16</v>
      </c>
      <c r="D18" s="74" t="s">
        <v>5</v>
      </c>
      <c r="E18" s="75">
        <v>41.7</v>
      </c>
      <c r="F18" s="124">
        <f t="shared" si="1"/>
        <v>0.1</v>
      </c>
      <c r="G18" s="75">
        <f t="shared" si="0"/>
        <v>4.1700000000000008</v>
      </c>
      <c r="I18" s="124">
        <v>0.1</v>
      </c>
      <c r="J18" s="119">
        <v>1</v>
      </c>
    </row>
    <row r="19" spans="2:10" s="19" customFormat="1" x14ac:dyDescent="0.25">
      <c r="B19" s="86" t="s">
        <v>80</v>
      </c>
      <c r="C19" s="74" t="s">
        <v>17</v>
      </c>
      <c r="D19" s="74" t="s">
        <v>5</v>
      </c>
      <c r="E19" s="75">
        <v>59.58</v>
      </c>
      <c r="F19" s="124">
        <f t="shared" si="1"/>
        <v>0.1</v>
      </c>
      <c r="G19" s="75">
        <f t="shared" si="0"/>
        <v>5.9580000000000002</v>
      </c>
      <c r="I19" s="124">
        <v>0.1</v>
      </c>
      <c r="J19" s="119">
        <v>1</v>
      </c>
    </row>
    <row r="20" spans="2:10" s="19" customFormat="1" x14ac:dyDescent="0.25">
      <c r="B20" s="86" t="s">
        <v>81</v>
      </c>
      <c r="C20" s="74" t="s">
        <v>3</v>
      </c>
      <c r="D20" s="74" t="s">
        <v>5</v>
      </c>
      <c r="E20" s="75">
        <v>25.28</v>
      </c>
      <c r="F20" s="124">
        <f t="shared" si="1"/>
        <v>0.06</v>
      </c>
      <c r="G20" s="75">
        <f t="shared" si="0"/>
        <v>1.5167999999999999</v>
      </c>
      <c r="I20" s="124">
        <v>0.06</v>
      </c>
      <c r="J20" s="119">
        <v>1</v>
      </c>
    </row>
    <row r="21" spans="2:10" s="19" customFormat="1" x14ac:dyDescent="0.25">
      <c r="B21" s="84"/>
      <c r="E21" s="76"/>
      <c r="F21" s="125"/>
      <c r="G21" s="76"/>
      <c r="I21" s="76"/>
    </row>
    <row r="22" spans="2:10" s="19" customFormat="1" x14ac:dyDescent="0.25">
      <c r="B22" s="87"/>
      <c r="C22" s="77" t="s">
        <v>10</v>
      </c>
      <c r="D22" s="78"/>
      <c r="E22" s="79"/>
      <c r="F22" s="126"/>
      <c r="G22" s="80">
        <f>SUM(G13:G21)</f>
        <v>31.804800000000004</v>
      </c>
      <c r="I22" s="79"/>
    </row>
    <row r="23" spans="2:10" s="19" customFormat="1" x14ac:dyDescent="0.25">
      <c r="B23" s="84"/>
      <c r="F23" s="122"/>
    </row>
    <row r="24" spans="2:10" s="19" customFormat="1" x14ac:dyDescent="0.25">
      <c r="B24" s="84"/>
      <c r="F24" s="122"/>
    </row>
    <row r="25" spans="2:10" s="19" customFormat="1" ht="36" customHeight="1" x14ac:dyDescent="0.25">
      <c r="B25" s="88" t="str">
        <f>OrcamentoPOA!A13</f>
        <v>1.2</v>
      </c>
      <c r="C25" s="89" t="str">
        <f>OrcamentoPOA!B13</f>
        <v>Especificações técnicas e memorial descritivo</v>
      </c>
      <c r="D25" s="90"/>
      <c r="E25" s="90"/>
      <c r="F25" s="121" t="s">
        <v>11</v>
      </c>
      <c r="G25" s="72" t="s">
        <v>19</v>
      </c>
      <c r="I25" s="72" t="s">
        <v>11</v>
      </c>
    </row>
    <row r="26" spans="2:10" s="19" customFormat="1" x14ac:dyDescent="0.25">
      <c r="B26" s="84"/>
      <c r="F26" s="122"/>
    </row>
    <row r="27" spans="2:10" s="19" customFormat="1" x14ac:dyDescent="0.25">
      <c r="B27" s="85" t="s">
        <v>8</v>
      </c>
      <c r="C27" s="73" t="s">
        <v>7</v>
      </c>
      <c r="D27" s="73" t="s">
        <v>4</v>
      </c>
      <c r="E27" s="73" t="s">
        <v>18</v>
      </c>
      <c r="F27" s="123" t="s">
        <v>6</v>
      </c>
      <c r="G27" s="73" t="s">
        <v>9</v>
      </c>
      <c r="I27" s="73" t="s">
        <v>6</v>
      </c>
    </row>
    <row r="28" spans="2:10" s="19" customFormat="1" x14ac:dyDescent="0.25">
      <c r="B28" s="86" t="s">
        <v>74</v>
      </c>
      <c r="C28" s="74" t="s">
        <v>0</v>
      </c>
      <c r="D28" s="74" t="s">
        <v>5</v>
      </c>
      <c r="E28" s="75">
        <v>137.43</v>
      </c>
      <c r="F28" s="124">
        <v>0</v>
      </c>
      <c r="G28" s="75">
        <f t="shared" ref="G28:G35" si="2">F28*E28</f>
        <v>0</v>
      </c>
      <c r="I28" s="75">
        <v>0</v>
      </c>
    </row>
    <row r="29" spans="2:10" s="19" customFormat="1" x14ac:dyDescent="0.25">
      <c r="B29" s="86" t="s">
        <v>75</v>
      </c>
      <c r="C29" s="74" t="s">
        <v>1</v>
      </c>
      <c r="D29" s="74" t="s">
        <v>5</v>
      </c>
      <c r="E29" s="75">
        <v>100.8</v>
      </c>
      <c r="F29" s="124">
        <v>30</v>
      </c>
      <c r="G29" s="75">
        <f t="shared" si="2"/>
        <v>3024</v>
      </c>
      <c r="I29" s="82">
        <v>30</v>
      </c>
    </row>
    <row r="30" spans="2:10" s="19" customFormat="1" x14ac:dyDescent="0.25">
      <c r="B30" s="86" t="s">
        <v>76</v>
      </c>
      <c r="C30" s="74" t="s">
        <v>2</v>
      </c>
      <c r="D30" s="74" t="s">
        <v>5</v>
      </c>
      <c r="E30" s="75">
        <v>88.68</v>
      </c>
      <c r="F30" s="124">
        <v>0</v>
      </c>
      <c r="G30" s="75">
        <f t="shared" si="2"/>
        <v>0</v>
      </c>
      <c r="I30" s="75">
        <v>0</v>
      </c>
    </row>
    <row r="31" spans="2:10" s="19" customFormat="1" x14ac:dyDescent="0.25">
      <c r="B31" s="86" t="s">
        <v>77</v>
      </c>
      <c r="C31" s="74" t="s">
        <v>14</v>
      </c>
      <c r="D31" s="74" t="s">
        <v>5</v>
      </c>
      <c r="E31" s="75">
        <v>51.43</v>
      </c>
      <c r="F31" s="124">
        <v>0</v>
      </c>
      <c r="G31" s="75">
        <f t="shared" si="2"/>
        <v>0</v>
      </c>
      <c r="I31" s="75">
        <v>0</v>
      </c>
    </row>
    <row r="32" spans="2:10" s="19" customFormat="1" x14ac:dyDescent="0.25">
      <c r="B32" s="86" t="s">
        <v>78</v>
      </c>
      <c r="C32" s="74" t="s">
        <v>15</v>
      </c>
      <c r="D32" s="74" t="s">
        <v>5</v>
      </c>
      <c r="E32" s="75">
        <v>45.24</v>
      </c>
      <c r="F32" s="124">
        <v>0</v>
      </c>
      <c r="G32" s="75">
        <f t="shared" si="2"/>
        <v>0</v>
      </c>
      <c r="I32" s="75">
        <v>0</v>
      </c>
    </row>
    <row r="33" spans="2:9" s="19" customFormat="1" x14ac:dyDescent="0.25">
      <c r="B33" s="86" t="s">
        <v>79</v>
      </c>
      <c r="C33" s="74" t="s">
        <v>16</v>
      </c>
      <c r="D33" s="74" t="s">
        <v>5</v>
      </c>
      <c r="E33" s="75">
        <v>41.7</v>
      </c>
      <c r="F33" s="124">
        <v>0</v>
      </c>
      <c r="G33" s="75">
        <f t="shared" si="2"/>
        <v>0</v>
      </c>
      <c r="I33" s="75"/>
    </row>
    <row r="34" spans="2:9" s="19" customFormat="1" x14ac:dyDescent="0.25">
      <c r="B34" s="86" t="s">
        <v>80</v>
      </c>
      <c r="C34" s="74" t="s">
        <v>17</v>
      </c>
      <c r="D34" s="74" t="s">
        <v>5</v>
      </c>
      <c r="E34" s="75">
        <v>59.58</v>
      </c>
      <c r="F34" s="124">
        <v>0</v>
      </c>
      <c r="G34" s="75">
        <f t="shared" si="2"/>
        <v>0</v>
      </c>
      <c r="I34" s="75">
        <v>0</v>
      </c>
    </row>
    <row r="35" spans="2:9" s="19" customFormat="1" x14ac:dyDescent="0.25">
      <c r="B35" s="86" t="s">
        <v>81</v>
      </c>
      <c r="C35" s="74" t="s">
        <v>3</v>
      </c>
      <c r="D35" s="74" t="s">
        <v>5</v>
      </c>
      <c r="E35" s="75">
        <v>25.28</v>
      </c>
      <c r="F35" s="124">
        <v>80</v>
      </c>
      <c r="G35" s="75">
        <f t="shared" si="2"/>
        <v>2022.4</v>
      </c>
      <c r="I35" s="75">
        <v>80</v>
      </c>
    </row>
    <row r="36" spans="2:9" s="19" customFormat="1" x14ac:dyDescent="0.25">
      <c r="B36" s="84"/>
      <c r="E36" s="76"/>
      <c r="F36" s="125"/>
      <c r="G36" s="76"/>
      <c r="I36" s="76"/>
    </row>
    <row r="37" spans="2:9" s="19" customFormat="1" x14ac:dyDescent="0.25">
      <c r="B37" s="87"/>
      <c r="C37" s="77" t="s">
        <v>10</v>
      </c>
      <c r="D37" s="78"/>
      <c r="E37" s="79"/>
      <c r="F37" s="126"/>
      <c r="G37" s="80">
        <f>SUM(G28:G36)</f>
        <v>5046.3999999999996</v>
      </c>
      <c r="I37" s="79"/>
    </row>
    <row r="38" spans="2:9" s="19" customFormat="1" x14ac:dyDescent="0.25">
      <c r="B38" s="84"/>
      <c r="F38" s="122"/>
    </row>
    <row r="39" spans="2:9" s="19" customFormat="1" x14ac:dyDescent="0.25">
      <c r="B39" s="84"/>
      <c r="F39" s="122"/>
    </row>
    <row r="40" spans="2:9" s="19" customFormat="1" ht="45" x14ac:dyDescent="0.25">
      <c r="B40" s="88" t="str">
        <f>OrcamentoPOA!A14</f>
        <v>1.3</v>
      </c>
      <c r="C40" s="89" t="str">
        <f>OrcamentoPOA!B14</f>
        <v>Elaboração de planilha orçamentária, cronocrama físico financeiro, composição do BDI e encargos sociais</v>
      </c>
      <c r="D40" s="90"/>
      <c r="E40" s="90"/>
      <c r="F40" s="121" t="s">
        <v>11</v>
      </c>
      <c r="G40" s="72" t="s">
        <v>19</v>
      </c>
      <c r="I40" s="72" t="s">
        <v>11</v>
      </c>
    </row>
    <row r="41" spans="2:9" s="19" customFormat="1" x14ac:dyDescent="0.25">
      <c r="B41" s="84"/>
      <c r="F41" s="122"/>
    </row>
    <row r="42" spans="2:9" s="19" customFormat="1" x14ac:dyDescent="0.25">
      <c r="B42" s="85" t="s">
        <v>8</v>
      </c>
      <c r="C42" s="73" t="s">
        <v>7</v>
      </c>
      <c r="D42" s="73" t="s">
        <v>4</v>
      </c>
      <c r="E42" s="73" t="s">
        <v>18</v>
      </c>
      <c r="F42" s="123" t="s">
        <v>6</v>
      </c>
      <c r="G42" s="73" t="s">
        <v>9</v>
      </c>
      <c r="I42" s="73" t="s">
        <v>6</v>
      </c>
    </row>
    <row r="43" spans="2:9" s="19" customFormat="1" x14ac:dyDescent="0.25">
      <c r="B43" s="86" t="s">
        <v>74</v>
      </c>
      <c r="C43" s="74" t="s">
        <v>0</v>
      </c>
      <c r="D43" s="74" t="s">
        <v>5</v>
      </c>
      <c r="E43" s="75">
        <v>137.43</v>
      </c>
      <c r="F43" s="124">
        <v>0</v>
      </c>
      <c r="G43" s="75">
        <f t="shared" ref="G43:G50" si="3">F43*E43</f>
        <v>0</v>
      </c>
      <c r="I43" s="75">
        <v>0</v>
      </c>
    </row>
    <row r="44" spans="2:9" s="19" customFormat="1" x14ac:dyDescent="0.25">
      <c r="B44" s="86" t="s">
        <v>75</v>
      </c>
      <c r="C44" s="74" t="s">
        <v>1</v>
      </c>
      <c r="D44" s="74" t="s">
        <v>5</v>
      </c>
      <c r="E44" s="75">
        <v>100.8</v>
      </c>
      <c r="F44" s="124">
        <v>30</v>
      </c>
      <c r="G44" s="75">
        <f t="shared" si="3"/>
        <v>3024</v>
      </c>
      <c r="I44" s="82">
        <v>30</v>
      </c>
    </row>
    <row r="45" spans="2:9" s="19" customFormat="1" x14ac:dyDescent="0.25">
      <c r="B45" s="86" t="s">
        <v>76</v>
      </c>
      <c r="C45" s="74" t="s">
        <v>2</v>
      </c>
      <c r="D45" s="74" t="s">
        <v>5</v>
      </c>
      <c r="E45" s="75">
        <v>88.68</v>
      </c>
      <c r="F45" s="124">
        <v>0</v>
      </c>
      <c r="G45" s="75">
        <f t="shared" si="3"/>
        <v>0</v>
      </c>
      <c r="I45" s="75">
        <v>0</v>
      </c>
    </row>
    <row r="46" spans="2:9" s="19" customFormat="1" x14ac:dyDescent="0.25">
      <c r="B46" s="86" t="s">
        <v>77</v>
      </c>
      <c r="C46" s="74" t="s">
        <v>14</v>
      </c>
      <c r="D46" s="74" t="s">
        <v>5</v>
      </c>
      <c r="E46" s="75">
        <v>51.43</v>
      </c>
      <c r="F46" s="124">
        <v>0</v>
      </c>
      <c r="G46" s="75">
        <f t="shared" si="3"/>
        <v>0</v>
      </c>
      <c r="I46" s="75">
        <v>0</v>
      </c>
    </row>
    <row r="47" spans="2:9" s="19" customFormat="1" x14ac:dyDescent="0.25">
      <c r="B47" s="86" t="s">
        <v>78</v>
      </c>
      <c r="C47" s="74" t="s">
        <v>15</v>
      </c>
      <c r="D47" s="74" t="s">
        <v>5</v>
      </c>
      <c r="E47" s="75">
        <v>45.24</v>
      </c>
      <c r="F47" s="124">
        <v>0</v>
      </c>
      <c r="G47" s="75">
        <f t="shared" si="3"/>
        <v>0</v>
      </c>
      <c r="I47" s="75">
        <v>0</v>
      </c>
    </row>
    <row r="48" spans="2:9" s="19" customFormat="1" x14ac:dyDescent="0.25">
      <c r="B48" s="86" t="s">
        <v>79</v>
      </c>
      <c r="C48" s="74" t="s">
        <v>16</v>
      </c>
      <c r="D48" s="74" t="s">
        <v>5</v>
      </c>
      <c r="E48" s="75">
        <v>41.7</v>
      </c>
      <c r="F48" s="124">
        <v>0</v>
      </c>
      <c r="G48" s="75">
        <f t="shared" si="3"/>
        <v>0</v>
      </c>
      <c r="I48" s="75"/>
    </row>
    <row r="49" spans="2:10" s="19" customFormat="1" x14ac:dyDescent="0.25">
      <c r="B49" s="86" t="s">
        <v>80</v>
      </c>
      <c r="C49" s="74" t="s">
        <v>17</v>
      </c>
      <c r="D49" s="74" t="s">
        <v>5</v>
      </c>
      <c r="E49" s="75">
        <v>59.58</v>
      </c>
      <c r="F49" s="124">
        <v>0</v>
      </c>
      <c r="G49" s="75">
        <f t="shared" si="3"/>
        <v>0</v>
      </c>
      <c r="I49" s="75">
        <v>0</v>
      </c>
    </row>
    <row r="50" spans="2:10" s="19" customFormat="1" x14ac:dyDescent="0.25">
      <c r="B50" s="86" t="s">
        <v>81</v>
      </c>
      <c r="C50" s="74" t="s">
        <v>3</v>
      </c>
      <c r="D50" s="74" t="s">
        <v>5</v>
      </c>
      <c r="E50" s="75">
        <v>25.28</v>
      </c>
      <c r="F50" s="124">
        <v>120</v>
      </c>
      <c r="G50" s="75">
        <f t="shared" si="3"/>
        <v>3033.6000000000004</v>
      </c>
      <c r="I50" s="75">
        <v>120</v>
      </c>
    </row>
    <row r="51" spans="2:10" s="19" customFormat="1" x14ac:dyDescent="0.25">
      <c r="B51" s="84"/>
      <c r="E51" s="76"/>
      <c r="F51" s="125"/>
      <c r="G51" s="76"/>
      <c r="I51" s="76"/>
    </row>
    <row r="52" spans="2:10" s="19" customFormat="1" x14ac:dyDescent="0.25">
      <c r="B52" s="87"/>
      <c r="C52" s="77" t="s">
        <v>10</v>
      </c>
      <c r="D52" s="78"/>
      <c r="E52" s="79"/>
      <c r="F52" s="126"/>
      <c r="G52" s="80">
        <f>SUM(G43:G51)</f>
        <v>6057.6</v>
      </c>
      <c r="I52" s="79"/>
    </row>
    <row r="55" spans="2:10" s="19" customFormat="1" ht="165" x14ac:dyDescent="0.25">
      <c r="B55" s="88" t="str">
        <f>OrcamentoPOA!A19</f>
        <v>2.1</v>
      </c>
      <c r="C55" s="89" t="str">
        <f>OrcamentoPOA!B19</f>
        <v>Projeto detalhando os serviços para reforma, reparos, incluindo demolições, construções, reforma das instalações, pintura, acabamentos e todos os serviços correlatos que forem solicitados pela Fiscalização do Contrato. Os serviços podem incluir novos Projetos Arquitetônicos, Estruturais, de Instalações Elétricas, Hidrossanitárias e de Cabeamento Estruturado, PPCI, SPDA e Pavimentação.</v>
      </c>
      <c r="D55" s="90"/>
      <c r="E55" s="90"/>
      <c r="F55" s="121" t="s">
        <v>11</v>
      </c>
      <c r="G55" s="72" t="s">
        <v>158</v>
      </c>
      <c r="I55" s="72" t="s">
        <v>11</v>
      </c>
    </row>
    <row r="56" spans="2:10" s="19" customFormat="1" x14ac:dyDescent="0.25">
      <c r="B56" s="84"/>
      <c r="F56" s="122"/>
    </row>
    <row r="57" spans="2:10" s="19" customFormat="1" x14ac:dyDescent="0.25">
      <c r="B57" s="85" t="s">
        <v>8</v>
      </c>
      <c r="C57" s="73" t="s">
        <v>7</v>
      </c>
      <c r="D57" s="73" t="s">
        <v>4</v>
      </c>
      <c r="E57" s="73" t="s">
        <v>18</v>
      </c>
      <c r="F57" s="123" t="s">
        <v>6</v>
      </c>
      <c r="G57" s="73" t="s">
        <v>9</v>
      </c>
      <c r="I57" s="73" t="s">
        <v>6</v>
      </c>
    </row>
    <row r="58" spans="2:10" s="19" customFormat="1" x14ac:dyDescent="0.25">
      <c r="B58" s="86" t="s">
        <v>74</v>
      </c>
      <c r="C58" s="74" t="s">
        <v>0</v>
      </c>
      <c r="D58" s="74" t="s">
        <v>5</v>
      </c>
      <c r="E58" s="75">
        <v>137.43</v>
      </c>
      <c r="F58" s="124">
        <f>I58*J58</f>
        <v>0</v>
      </c>
      <c r="G58" s="75">
        <f t="shared" ref="G58:G65" si="4">F58*E58</f>
        <v>0</v>
      </c>
      <c r="I58" s="124">
        <v>0</v>
      </c>
      <c r="J58" s="119">
        <v>1</v>
      </c>
    </row>
    <row r="59" spans="2:10" s="19" customFormat="1" x14ac:dyDescent="0.25">
      <c r="B59" s="86" t="s">
        <v>75</v>
      </c>
      <c r="C59" s="74" t="s">
        <v>1</v>
      </c>
      <c r="D59" s="74" t="s">
        <v>5</v>
      </c>
      <c r="E59" s="75">
        <v>100.8</v>
      </c>
      <c r="F59" s="124">
        <f t="shared" ref="F59:F65" si="5">I59*J59</f>
        <v>0.2</v>
      </c>
      <c r="G59" s="75">
        <f t="shared" si="4"/>
        <v>20.16</v>
      </c>
      <c r="I59" s="124">
        <v>0.2</v>
      </c>
      <c r="J59" s="119">
        <v>1</v>
      </c>
    </row>
    <row r="60" spans="2:10" s="19" customFormat="1" x14ac:dyDescent="0.25">
      <c r="B60" s="86" t="s">
        <v>76</v>
      </c>
      <c r="C60" s="74" t="s">
        <v>2</v>
      </c>
      <c r="D60" s="74" t="s">
        <v>5</v>
      </c>
      <c r="E60" s="75">
        <v>88.68</v>
      </c>
      <c r="F60" s="124">
        <f t="shared" si="5"/>
        <v>0</v>
      </c>
      <c r="G60" s="75">
        <f t="shared" si="4"/>
        <v>0</v>
      </c>
      <c r="I60" s="124">
        <v>0</v>
      </c>
      <c r="J60" s="119">
        <v>1</v>
      </c>
    </row>
    <row r="61" spans="2:10" s="19" customFormat="1" x14ac:dyDescent="0.25">
      <c r="B61" s="86" t="s">
        <v>77</v>
      </c>
      <c r="C61" s="74" t="s">
        <v>14</v>
      </c>
      <c r="D61" s="74" t="s">
        <v>5</v>
      </c>
      <c r="E61" s="75">
        <v>51.43</v>
      </c>
      <c r="F61" s="124">
        <f t="shared" si="5"/>
        <v>0</v>
      </c>
      <c r="G61" s="75">
        <f t="shared" si="4"/>
        <v>0</v>
      </c>
      <c r="I61" s="124">
        <v>0</v>
      </c>
      <c r="J61" s="119">
        <v>1</v>
      </c>
    </row>
    <row r="62" spans="2:10" s="19" customFormat="1" x14ac:dyDescent="0.25">
      <c r="B62" s="86" t="s">
        <v>78</v>
      </c>
      <c r="C62" s="74" t="s">
        <v>15</v>
      </c>
      <c r="D62" s="74" t="s">
        <v>5</v>
      </c>
      <c r="E62" s="75">
        <v>45.24</v>
      </c>
      <c r="F62" s="124">
        <f t="shared" si="5"/>
        <v>0</v>
      </c>
      <c r="G62" s="75">
        <f t="shared" si="4"/>
        <v>0</v>
      </c>
      <c r="I62" s="124">
        <v>0</v>
      </c>
      <c r="J62" s="119">
        <v>1</v>
      </c>
    </row>
    <row r="63" spans="2:10" s="19" customFormat="1" x14ac:dyDescent="0.25">
      <c r="B63" s="86" t="s">
        <v>79</v>
      </c>
      <c r="C63" s="74" t="s">
        <v>16</v>
      </c>
      <c r="D63" s="74" t="s">
        <v>5</v>
      </c>
      <c r="E63" s="75">
        <v>41.7</v>
      </c>
      <c r="F63" s="124">
        <f t="shared" si="5"/>
        <v>0.1</v>
      </c>
      <c r="G63" s="75">
        <f t="shared" si="4"/>
        <v>4.1700000000000008</v>
      </c>
      <c r="I63" s="124">
        <v>0.1</v>
      </c>
      <c r="J63" s="119">
        <v>1</v>
      </c>
    </row>
    <row r="64" spans="2:10" s="19" customFormat="1" x14ac:dyDescent="0.25">
      <c r="B64" s="86" t="s">
        <v>80</v>
      </c>
      <c r="C64" s="74" t="s">
        <v>17</v>
      </c>
      <c r="D64" s="74" t="s">
        <v>5</v>
      </c>
      <c r="E64" s="75">
        <v>59.58</v>
      </c>
      <c r="F64" s="124">
        <f t="shared" si="5"/>
        <v>0.1</v>
      </c>
      <c r="G64" s="75">
        <f t="shared" si="4"/>
        <v>5.9580000000000002</v>
      </c>
      <c r="I64" s="124">
        <v>0.1</v>
      </c>
      <c r="J64" s="119">
        <v>1</v>
      </c>
    </row>
    <row r="65" spans="2:10" s="19" customFormat="1" x14ac:dyDescent="0.25">
      <c r="B65" s="86" t="s">
        <v>81</v>
      </c>
      <c r="C65" s="74" t="s">
        <v>3</v>
      </c>
      <c r="D65" s="74" t="s">
        <v>5</v>
      </c>
      <c r="E65" s="75">
        <v>25.28</v>
      </c>
      <c r="F65" s="124">
        <f t="shared" si="5"/>
        <v>0.06</v>
      </c>
      <c r="G65" s="75">
        <f t="shared" si="4"/>
        <v>1.5167999999999999</v>
      </c>
      <c r="I65" s="124">
        <v>0.06</v>
      </c>
      <c r="J65" s="119">
        <v>1</v>
      </c>
    </row>
    <row r="66" spans="2:10" s="19" customFormat="1" x14ac:dyDescent="0.25">
      <c r="B66" s="84"/>
      <c r="E66" s="76"/>
      <c r="F66" s="125"/>
      <c r="G66" s="76"/>
      <c r="I66" s="76"/>
    </row>
    <row r="67" spans="2:10" s="19" customFormat="1" x14ac:dyDescent="0.25">
      <c r="B67" s="87"/>
      <c r="C67" s="77" t="s">
        <v>10</v>
      </c>
      <c r="D67" s="78"/>
      <c r="E67" s="79"/>
      <c r="F67" s="126"/>
      <c r="G67" s="80">
        <f>SUM(G58:G66)</f>
        <v>31.804800000000004</v>
      </c>
      <c r="I67" s="79"/>
    </row>
    <row r="68" spans="2:10" s="19" customFormat="1" x14ac:dyDescent="0.25">
      <c r="B68" s="84"/>
      <c r="F68" s="122"/>
    </row>
    <row r="69" spans="2:10" s="19" customFormat="1" x14ac:dyDescent="0.25">
      <c r="B69" s="84"/>
      <c r="F69" s="122"/>
    </row>
    <row r="70" spans="2:10" s="19" customFormat="1" ht="36" customHeight="1" x14ac:dyDescent="0.25">
      <c r="B70" s="88" t="str">
        <f>OrcamentoPOA!A20</f>
        <v>2.2</v>
      </c>
      <c r="C70" s="89" t="str">
        <f>OrcamentoPEL!B50</f>
        <v>Especificações técnicas e memorial descritivo</v>
      </c>
      <c r="D70" s="90"/>
      <c r="E70" s="90"/>
      <c r="F70" s="121" t="s">
        <v>11</v>
      </c>
      <c r="G70" s="72" t="s">
        <v>19</v>
      </c>
      <c r="I70" s="72" t="s">
        <v>11</v>
      </c>
    </row>
    <row r="71" spans="2:10" s="19" customFormat="1" x14ac:dyDescent="0.25">
      <c r="B71" s="84"/>
      <c r="F71" s="122"/>
    </row>
    <row r="72" spans="2:10" s="19" customFormat="1" x14ac:dyDescent="0.25">
      <c r="B72" s="85" t="s">
        <v>8</v>
      </c>
      <c r="C72" s="73" t="s">
        <v>7</v>
      </c>
      <c r="D72" s="73" t="s">
        <v>4</v>
      </c>
      <c r="E72" s="73" t="s">
        <v>18</v>
      </c>
      <c r="F72" s="123" t="s">
        <v>6</v>
      </c>
      <c r="G72" s="73" t="s">
        <v>9</v>
      </c>
      <c r="I72" s="73" t="s">
        <v>6</v>
      </c>
    </row>
    <row r="73" spans="2:10" s="19" customFormat="1" x14ac:dyDescent="0.25">
      <c r="B73" s="86" t="s">
        <v>74</v>
      </c>
      <c r="C73" s="74" t="s">
        <v>0</v>
      </c>
      <c r="D73" s="74" t="s">
        <v>5</v>
      </c>
      <c r="E73" s="75">
        <v>137.43</v>
      </c>
      <c r="F73" s="124">
        <v>0</v>
      </c>
      <c r="G73" s="75">
        <f t="shared" ref="G73:G80" si="6">F73*E73</f>
        <v>0</v>
      </c>
      <c r="I73" s="75">
        <v>0</v>
      </c>
    </row>
    <row r="74" spans="2:10" s="19" customFormat="1" x14ac:dyDescent="0.25">
      <c r="B74" s="86" t="s">
        <v>75</v>
      </c>
      <c r="C74" s="74" t="s">
        <v>1</v>
      </c>
      <c r="D74" s="74" t="s">
        <v>5</v>
      </c>
      <c r="E74" s="75">
        <v>100.8</v>
      </c>
      <c r="F74" s="124">
        <v>30</v>
      </c>
      <c r="G74" s="75">
        <f t="shared" si="6"/>
        <v>3024</v>
      </c>
      <c r="I74" s="82">
        <v>30</v>
      </c>
    </row>
    <row r="75" spans="2:10" s="19" customFormat="1" x14ac:dyDescent="0.25">
      <c r="B75" s="86" t="s">
        <v>76</v>
      </c>
      <c r="C75" s="74" t="s">
        <v>2</v>
      </c>
      <c r="D75" s="74" t="s">
        <v>5</v>
      </c>
      <c r="E75" s="75">
        <v>88.68</v>
      </c>
      <c r="F75" s="124">
        <v>0</v>
      </c>
      <c r="G75" s="75">
        <f t="shared" si="6"/>
        <v>0</v>
      </c>
      <c r="I75" s="75">
        <v>0</v>
      </c>
    </row>
    <row r="76" spans="2:10" s="19" customFormat="1" x14ac:dyDescent="0.25">
      <c r="B76" s="86" t="s">
        <v>77</v>
      </c>
      <c r="C76" s="74" t="s">
        <v>14</v>
      </c>
      <c r="D76" s="74" t="s">
        <v>5</v>
      </c>
      <c r="E76" s="75">
        <v>51.43</v>
      </c>
      <c r="F76" s="124">
        <v>0</v>
      </c>
      <c r="G76" s="75">
        <f t="shared" si="6"/>
        <v>0</v>
      </c>
      <c r="I76" s="75">
        <v>0</v>
      </c>
    </row>
    <row r="77" spans="2:10" s="19" customFormat="1" x14ac:dyDescent="0.25">
      <c r="B77" s="86" t="s">
        <v>78</v>
      </c>
      <c r="C77" s="74" t="s">
        <v>15</v>
      </c>
      <c r="D77" s="74" t="s">
        <v>5</v>
      </c>
      <c r="E77" s="75">
        <v>45.24</v>
      </c>
      <c r="F77" s="124">
        <v>0</v>
      </c>
      <c r="G77" s="75">
        <f t="shared" si="6"/>
        <v>0</v>
      </c>
      <c r="I77" s="75">
        <v>0</v>
      </c>
    </row>
    <row r="78" spans="2:10" s="19" customFormat="1" x14ac:dyDescent="0.25">
      <c r="B78" s="86" t="s">
        <v>79</v>
      </c>
      <c r="C78" s="74" t="s">
        <v>16</v>
      </c>
      <c r="D78" s="74" t="s">
        <v>5</v>
      </c>
      <c r="E78" s="75">
        <v>41.7</v>
      </c>
      <c r="F78" s="124">
        <v>0</v>
      </c>
      <c r="G78" s="75">
        <f t="shared" si="6"/>
        <v>0</v>
      </c>
      <c r="I78" s="75"/>
    </row>
    <row r="79" spans="2:10" s="19" customFormat="1" x14ac:dyDescent="0.25">
      <c r="B79" s="86" t="s">
        <v>80</v>
      </c>
      <c r="C79" s="74" t="s">
        <v>17</v>
      </c>
      <c r="D79" s="74" t="s">
        <v>5</v>
      </c>
      <c r="E79" s="75">
        <v>59.58</v>
      </c>
      <c r="F79" s="124">
        <v>0</v>
      </c>
      <c r="G79" s="75">
        <f t="shared" si="6"/>
        <v>0</v>
      </c>
      <c r="I79" s="75">
        <v>0</v>
      </c>
    </row>
    <row r="80" spans="2:10" s="19" customFormat="1" x14ac:dyDescent="0.25">
      <c r="B80" s="86" t="s">
        <v>81</v>
      </c>
      <c r="C80" s="74" t="s">
        <v>3</v>
      </c>
      <c r="D80" s="74" t="s">
        <v>5</v>
      </c>
      <c r="E80" s="75">
        <v>25.28</v>
      </c>
      <c r="F80" s="124">
        <v>80</v>
      </c>
      <c r="G80" s="75">
        <f t="shared" si="6"/>
        <v>2022.4</v>
      </c>
      <c r="I80" s="75">
        <v>80</v>
      </c>
    </row>
    <row r="81" spans="2:9" s="19" customFormat="1" x14ac:dyDescent="0.25">
      <c r="B81" s="84"/>
      <c r="E81" s="76"/>
      <c r="F81" s="125"/>
      <c r="G81" s="76"/>
      <c r="I81" s="76"/>
    </row>
    <row r="82" spans="2:9" s="19" customFormat="1" x14ac:dyDescent="0.25">
      <c r="B82" s="87"/>
      <c r="C82" s="77" t="s">
        <v>10</v>
      </c>
      <c r="D82" s="78"/>
      <c r="E82" s="79"/>
      <c r="F82" s="126"/>
      <c r="G82" s="80">
        <f>SUM(G73:G81)</f>
        <v>5046.3999999999996</v>
      </c>
      <c r="I82" s="79"/>
    </row>
    <row r="83" spans="2:9" s="19" customFormat="1" x14ac:dyDescent="0.25">
      <c r="B83" s="84"/>
      <c r="F83" s="122"/>
    </row>
    <row r="84" spans="2:9" s="19" customFormat="1" x14ac:dyDescent="0.25">
      <c r="B84" s="84"/>
      <c r="F84" s="122"/>
    </row>
    <row r="85" spans="2:9" s="19" customFormat="1" ht="45" x14ac:dyDescent="0.25">
      <c r="B85" s="88" t="str">
        <f>OrcamentoPOA!A21</f>
        <v>2.3</v>
      </c>
      <c r="C85" s="89" t="str">
        <f>OrcamentoPEL!B51</f>
        <v>Elaboração de planilha orçamentária, cronocrama físico financeiro, composição do BDI e encargos sociais</v>
      </c>
      <c r="D85" s="90"/>
      <c r="E85" s="90"/>
      <c r="F85" s="121" t="s">
        <v>11</v>
      </c>
      <c r="G85" s="72" t="s">
        <v>19</v>
      </c>
      <c r="I85" s="72" t="s">
        <v>11</v>
      </c>
    </row>
    <row r="86" spans="2:9" s="19" customFormat="1" x14ac:dyDescent="0.25">
      <c r="B86" s="84"/>
      <c r="F86" s="122"/>
    </row>
    <row r="87" spans="2:9" s="19" customFormat="1" x14ac:dyDescent="0.25">
      <c r="B87" s="85" t="s">
        <v>8</v>
      </c>
      <c r="C87" s="73" t="s">
        <v>7</v>
      </c>
      <c r="D87" s="73" t="s">
        <v>4</v>
      </c>
      <c r="E87" s="73" t="s">
        <v>18</v>
      </c>
      <c r="F87" s="123" t="s">
        <v>6</v>
      </c>
      <c r="G87" s="73" t="s">
        <v>9</v>
      </c>
      <c r="I87" s="73" t="s">
        <v>6</v>
      </c>
    </row>
    <row r="88" spans="2:9" s="19" customFormat="1" x14ac:dyDescent="0.25">
      <c r="B88" s="86" t="s">
        <v>74</v>
      </c>
      <c r="C88" s="74" t="s">
        <v>0</v>
      </c>
      <c r="D88" s="74" t="s">
        <v>5</v>
      </c>
      <c r="E88" s="75">
        <v>137.43</v>
      </c>
      <c r="F88" s="124">
        <v>0</v>
      </c>
      <c r="G88" s="75">
        <f t="shared" ref="G88:G95" si="7">F88*E88</f>
        <v>0</v>
      </c>
      <c r="I88" s="75">
        <v>0</v>
      </c>
    </row>
    <row r="89" spans="2:9" s="19" customFormat="1" x14ac:dyDescent="0.25">
      <c r="B89" s="86" t="s">
        <v>75</v>
      </c>
      <c r="C89" s="74" t="s">
        <v>1</v>
      </c>
      <c r="D89" s="74" t="s">
        <v>5</v>
      </c>
      <c r="E89" s="75">
        <v>100.8</v>
      </c>
      <c r="F89" s="124">
        <v>30</v>
      </c>
      <c r="G89" s="75">
        <f t="shared" si="7"/>
        <v>3024</v>
      </c>
      <c r="I89" s="82">
        <v>30</v>
      </c>
    </row>
    <row r="90" spans="2:9" s="19" customFormat="1" x14ac:dyDescent="0.25">
      <c r="B90" s="86" t="s">
        <v>76</v>
      </c>
      <c r="C90" s="74" t="s">
        <v>2</v>
      </c>
      <c r="D90" s="74" t="s">
        <v>5</v>
      </c>
      <c r="E90" s="75">
        <v>88.68</v>
      </c>
      <c r="F90" s="124">
        <v>0</v>
      </c>
      <c r="G90" s="75">
        <f t="shared" si="7"/>
        <v>0</v>
      </c>
      <c r="I90" s="75">
        <v>0</v>
      </c>
    </row>
    <row r="91" spans="2:9" s="19" customFormat="1" x14ac:dyDescent="0.25">
      <c r="B91" s="86" t="s">
        <v>77</v>
      </c>
      <c r="C91" s="74" t="s">
        <v>14</v>
      </c>
      <c r="D91" s="74" t="s">
        <v>5</v>
      </c>
      <c r="E91" s="75">
        <v>51.43</v>
      </c>
      <c r="F91" s="124">
        <v>0</v>
      </c>
      <c r="G91" s="75">
        <f t="shared" si="7"/>
        <v>0</v>
      </c>
      <c r="I91" s="75">
        <v>0</v>
      </c>
    </row>
    <row r="92" spans="2:9" s="19" customFormat="1" x14ac:dyDescent="0.25">
      <c r="B92" s="86" t="s">
        <v>78</v>
      </c>
      <c r="C92" s="74" t="s">
        <v>15</v>
      </c>
      <c r="D92" s="74" t="s">
        <v>5</v>
      </c>
      <c r="E92" s="75">
        <v>45.24</v>
      </c>
      <c r="F92" s="124">
        <v>0</v>
      </c>
      <c r="G92" s="75">
        <f t="shared" si="7"/>
        <v>0</v>
      </c>
      <c r="I92" s="75">
        <v>0</v>
      </c>
    </row>
    <row r="93" spans="2:9" s="19" customFormat="1" x14ac:dyDescent="0.25">
      <c r="B93" s="86" t="s">
        <v>79</v>
      </c>
      <c r="C93" s="74" t="s">
        <v>16</v>
      </c>
      <c r="D93" s="74" t="s">
        <v>5</v>
      </c>
      <c r="E93" s="75">
        <v>41.7</v>
      </c>
      <c r="F93" s="124">
        <v>0</v>
      </c>
      <c r="G93" s="75">
        <f t="shared" si="7"/>
        <v>0</v>
      </c>
      <c r="I93" s="75"/>
    </row>
    <row r="94" spans="2:9" s="19" customFormat="1" x14ac:dyDescent="0.25">
      <c r="B94" s="86" t="s">
        <v>80</v>
      </c>
      <c r="C94" s="74" t="s">
        <v>17</v>
      </c>
      <c r="D94" s="74" t="s">
        <v>5</v>
      </c>
      <c r="E94" s="75">
        <v>59.58</v>
      </c>
      <c r="F94" s="124">
        <v>0</v>
      </c>
      <c r="G94" s="75">
        <f t="shared" si="7"/>
        <v>0</v>
      </c>
      <c r="I94" s="75">
        <v>0</v>
      </c>
    </row>
    <row r="95" spans="2:9" s="19" customFormat="1" x14ac:dyDescent="0.25">
      <c r="B95" s="86" t="s">
        <v>81</v>
      </c>
      <c r="C95" s="74" t="s">
        <v>3</v>
      </c>
      <c r="D95" s="74" t="s">
        <v>5</v>
      </c>
      <c r="E95" s="75">
        <v>25.28</v>
      </c>
      <c r="F95" s="124">
        <v>120</v>
      </c>
      <c r="G95" s="75">
        <f t="shared" si="7"/>
        <v>3033.6000000000004</v>
      </c>
      <c r="I95" s="75">
        <v>120</v>
      </c>
    </row>
    <row r="96" spans="2:9" s="19" customFormat="1" x14ac:dyDescent="0.25">
      <c r="B96" s="84"/>
      <c r="E96" s="76"/>
      <c r="F96" s="125"/>
      <c r="G96" s="76"/>
      <c r="I96" s="76"/>
    </row>
    <row r="97" spans="2:10" s="19" customFormat="1" x14ac:dyDescent="0.25">
      <c r="B97" s="87"/>
      <c r="C97" s="77" t="s">
        <v>10</v>
      </c>
      <c r="D97" s="78"/>
      <c r="E97" s="79"/>
      <c r="F97" s="126"/>
      <c r="G97" s="80">
        <f>SUM(G88:G96)</f>
        <v>6057.6</v>
      </c>
      <c r="I97" s="79"/>
    </row>
    <row r="100" spans="2:10" s="19" customFormat="1" ht="165" x14ac:dyDescent="0.25">
      <c r="B100" s="88" t="str">
        <f>OrcamentoPOA!A26</f>
        <v>3.1</v>
      </c>
      <c r="C100" s="89" t="str">
        <f>OrcamentoPOA!B26</f>
        <v>Projeto detalhando os serviços para reforma, reparos, incluindo demolições, construções, reforma das instalações, pintura, acabamentos e todos os serviços correlatos que forem solicitados pela Fiscalização do Contrato. Os serviços podem incluir novos Projetos Arquitetônicos, Estruturais, de Instalações Elétricas, Hidrossanitárias e de Cabeamento Estruturado, PPCI, SPDA e Pavimentação.</v>
      </c>
      <c r="D100" s="90"/>
      <c r="E100" s="90"/>
      <c r="F100" s="121" t="s">
        <v>11</v>
      </c>
      <c r="G100" s="72" t="s">
        <v>158</v>
      </c>
      <c r="I100" s="72" t="s">
        <v>11</v>
      </c>
    </row>
    <row r="101" spans="2:10" s="19" customFormat="1" x14ac:dyDescent="0.25">
      <c r="B101" s="84"/>
      <c r="F101" s="122"/>
    </row>
    <row r="102" spans="2:10" s="19" customFormat="1" x14ac:dyDescent="0.25">
      <c r="B102" s="85" t="s">
        <v>8</v>
      </c>
      <c r="C102" s="73" t="s">
        <v>7</v>
      </c>
      <c r="D102" s="73" t="s">
        <v>4</v>
      </c>
      <c r="E102" s="73" t="s">
        <v>18</v>
      </c>
      <c r="F102" s="123" t="s">
        <v>6</v>
      </c>
      <c r="G102" s="73" t="s">
        <v>9</v>
      </c>
      <c r="I102" s="73" t="s">
        <v>6</v>
      </c>
    </row>
    <row r="103" spans="2:10" s="19" customFormat="1" x14ac:dyDescent="0.25">
      <c r="B103" s="86" t="s">
        <v>74</v>
      </c>
      <c r="C103" s="74" t="s">
        <v>0</v>
      </c>
      <c r="D103" s="74" t="s">
        <v>5</v>
      </c>
      <c r="E103" s="75">
        <v>137.43</v>
      </c>
      <c r="F103" s="124">
        <f>I103*J103</f>
        <v>0</v>
      </c>
      <c r="G103" s="75">
        <f t="shared" ref="G103:G110" si="8">F103*E103</f>
        <v>0</v>
      </c>
      <c r="I103" s="124">
        <v>0</v>
      </c>
      <c r="J103" s="119">
        <v>1</v>
      </c>
    </row>
    <row r="104" spans="2:10" s="19" customFormat="1" x14ac:dyDescent="0.25">
      <c r="B104" s="86" t="s">
        <v>75</v>
      </c>
      <c r="C104" s="74" t="s">
        <v>1</v>
      </c>
      <c r="D104" s="74" t="s">
        <v>5</v>
      </c>
      <c r="E104" s="75">
        <v>100.8</v>
      </c>
      <c r="F104" s="124">
        <f t="shared" ref="F104:F110" si="9">I104*J104</f>
        <v>0.2</v>
      </c>
      <c r="G104" s="75">
        <f t="shared" si="8"/>
        <v>20.16</v>
      </c>
      <c r="I104" s="124">
        <v>0.2</v>
      </c>
      <c r="J104" s="119">
        <v>1</v>
      </c>
    </row>
    <row r="105" spans="2:10" s="19" customFormat="1" x14ac:dyDescent="0.25">
      <c r="B105" s="86" t="s">
        <v>76</v>
      </c>
      <c r="C105" s="74" t="s">
        <v>2</v>
      </c>
      <c r="D105" s="74" t="s">
        <v>5</v>
      </c>
      <c r="E105" s="75">
        <v>88.68</v>
      </c>
      <c r="F105" s="124">
        <f t="shared" si="9"/>
        <v>0</v>
      </c>
      <c r="G105" s="75">
        <f t="shared" si="8"/>
        <v>0</v>
      </c>
      <c r="I105" s="124">
        <v>0</v>
      </c>
      <c r="J105" s="119">
        <v>1</v>
      </c>
    </row>
    <row r="106" spans="2:10" s="19" customFormat="1" x14ac:dyDescent="0.25">
      <c r="B106" s="86" t="s">
        <v>77</v>
      </c>
      <c r="C106" s="74" t="s">
        <v>14</v>
      </c>
      <c r="D106" s="74" t="s">
        <v>5</v>
      </c>
      <c r="E106" s="75">
        <v>51.43</v>
      </c>
      <c r="F106" s="124">
        <f t="shared" si="9"/>
        <v>0</v>
      </c>
      <c r="G106" s="75">
        <f t="shared" si="8"/>
        <v>0</v>
      </c>
      <c r="I106" s="124">
        <v>0</v>
      </c>
      <c r="J106" s="119">
        <v>1</v>
      </c>
    </row>
    <row r="107" spans="2:10" s="19" customFormat="1" x14ac:dyDescent="0.25">
      <c r="B107" s="86" t="s">
        <v>78</v>
      </c>
      <c r="C107" s="74" t="s">
        <v>15</v>
      </c>
      <c r="D107" s="74" t="s">
        <v>5</v>
      </c>
      <c r="E107" s="75">
        <v>45.24</v>
      </c>
      <c r="F107" s="124">
        <f t="shared" si="9"/>
        <v>0</v>
      </c>
      <c r="G107" s="75">
        <f t="shared" si="8"/>
        <v>0</v>
      </c>
      <c r="I107" s="124">
        <v>0</v>
      </c>
      <c r="J107" s="119">
        <v>1</v>
      </c>
    </row>
    <row r="108" spans="2:10" s="19" customFormat="1" x14ac:dyDescent="0.25">
      <c r="B108" s="86" t="s">
        <v>79</v>
      </c>
      <c r="C108" s="74" t="s">
        <v>16</v>
      </c>
      <c r="D108" s="74" t="s">
        <v>5</v>
      </c>
      <c r="E108" s="75">
        <v>41.7</v>
      </c>
      <c r="F108" s="124">
        <f t="shared" si="9"/>
        <v>0.1</v>
      </c>
      <c r="G108" s="75">
        <f t="shared" si="8"/>
        <v>4.1700000000000008</v>
      </c>
      <c r="I108" s="124">
        <v>0.1</v>
      </c>
      <c r="J108" s="119">
        <v>1</v>
      </c>
    </row>
    <row r="109" spans="2:10" s="19" customFormat="1" x14ac:dyDescent="0.25">
      <c r="B109" s="86" t="s">
        <v>80</v>
      </c>
      <c r="C109" s="74" t="s">
        <v>17</v>
      </c>
      <c r="D109" s="74" t="s">
        <v>5</v>
      </c>
      <c r="E109" s="75">
        <v>59.58</v>
      </c>
      <c r="F109" s="124">
        <f t="shared" si="9"/>
        <v>0.1</v>
      </c>
      <c r="G109" s="75">
        <f t="shared" si="8"/>
        <v>5.9580000000000002</v>
      </c>
      <c r="I109" s="124">
        <v>0.1</v>
      </c>
      <c r="J109" s="119">
        <v>1</v>
      </c>
    </row>
    <row r="110" spans="2:10" s="19" customFormat="1" x14ac:dyDescent="0.25">
      <c r="B110" s="86" t="s">
        <v>81</v>
      </c>
      <c r="C110" s="74" t="s">
        <v>3</v>
      </c>
      <c r="D110" s="74" t="s">
        <v>5</v>
      </c>
      <c r="E110" s="75">
        <v>25.28</v>
      </c>
      <c r="F110" s="124">
        <f t="shared" si="9"/>
        <v>0.06</v>
      </c>
      <c r="G110" s="75">
        <f t="shared" si="8"/>
        <v>1.5167999999999999</v>
      </c>
      <c r="I110" s="124">
        <v>0.06</v>
      </c>
      <c r="J110" s="119">
        <v>1</v>
      </c>
    </row>
    <row r="111" spans="2:10" s="19" customFormat="1" x14ac:dyDescent="0.25">
      <c r="B111" s="84"/>
      <c r="E111" s="76"/>
      <c r="F111" s="125"/>
      <c r="G111" s="76"/>
      <c r="I111" s="76"/>
    </row>
    <row r="112" spans="2:10" s="19" customFormat="1" x14ac:dyDescent="0.25">
      <c r="B112" s="87"/>
      <c r="C112" s="77" t="s">
        <v>10</v>
      </c>
      <c r="D112" s="78"/>
      <c r="E112" s="79"/>
      <c r="F112" s="126"/>
      <c r="G112" s="80">
        <f>SUM(G103:G111)</f>
        <v>31.804800000000004</v>
      </c>
      <c r="I112" s="79"/>
    </row>
    <row r="113" spans="2:9" s="19" customFormat="1" x14ac:dyDescent="0.25">
      <c r="B113" s="84"/>
      <c r="F113" s="122"/>
    </row>
    <row r="114" spans="2:9" s="19" customFormat="1" x14ac:dyDescent="0.25">
      <c r="B114" s="84"/>
      <c r="F114" s="122"/>
    </row>
    <row r="115" spans="2:9" s="19" customFormat="1" ht="36" customHeight="1" x14ac:dyDescent="0.25">
      <c r="B115" s="88" t="str">
        <f>OrcamentoPOA!A27</f>
        <v>3.2</v>
      </c>
      <c r="C115" s="89" t="str">
        <f>OrcamentoPOA!B27</f>
        <v>Especificações técnicas e memorial descritivo</v>
      </c>
      <c r="D115" s="90"/>
      <c r="E115" s="90"/>
      <c r="F115" s="121" t="s">
        <v>11</v>
      </c>
      <c r="G115" s="72" t="s">
        <v>19</v>
      </c>
      <c r="I115" s="72" t="s">
        <v>11</v>
      </c>
    </row>
    <row r="116" spans="2:9" s="19" customFormat="1" x14ac:dyDescent="0.25">
      <c r="B116" s="84"/>
      <c r="F116" s="122"/>
    </row>
    <row r="117" spans="2:9" s="19" customFormat="1" x14ac:dyDescent="0.25">
      <c r="B117" s="85" t="s">
        <v>8</v>
      </c>
      <c r="C117" s="73" t="s">
        <v>7</v>
      </c>
      <c r="D117" s="73" t="s">
        <v>4</v>
      </c>
      <c r="E117" s="73" t="s">
        <v>18</v>
      </c>
      <c r="F117" s="123" t="s">
        <v>6</v>
      </c>
      <c r="G117" s="73" t="s">
        <v>9</v>
      </c>
      <c r="I117" s="73" t="s">
        <v>6</v>
      </c>
    </row>
    <row r="118" spans="2:9" s="19" customFormat="1" x14ac:dyDescent="0.25">
      <c r="B118" s="86" t="s">
        <v>74</v>
      </c>
      <c r="C118" s="74" t="s">
        <v>0</v>
      </c>
      <c r="D118" s="74" t="s">
        <v>5</v>
      </c>
      <c r="E118" s="75">
        <v>137.43</v>
      </c>
      <c r="F118" s="124">
        <v>0</v>
      </c>
      <c r="G118" s="75">
        <f t="shared" ref="G118:G125" si="10">F118*E118</f>
        <v>0</v>
      </c>
      <c r="I118" s="75">
        <v>0</v>
      </c>
    </row>
    <row r="119" spans="2:9" s="19" customFormat="1" x14ac:dyDescent="0.25">
      <c r="B119" s="86" t="s">
        <v>75</v>
      </c>
      <c r="C119" s="74" t="s">
        <v>1</v>
      </c>
      <c r="D119" s="74" t="s">
        <v>5</v>
      </c>
      <c r="E119" s="75">
        <v>100.8</v>
      </c>
      <c r="F119" s="124">
        <v>30</v>
      </c>
      <c r="G119" s="75">
        <f t="shared" si="10"/>
        <v>3024</v>
      </c>
      <c r="I119" s="82">
        <v>30</v>
      </c>
    </row>
    <row r="120" spans="2:9" s="19" customFormat="1" x14ac:dyDescent="0.25">
      <c r="B120" s="86" t="s">
        <v>76</v>
      </c>
      <c r="C120" s="74" t="s">
        <v>2</v>
      </c>
      <c r="D120" s="74" t="s">
        <v>5</v>
      </c>
      <c r="E120" s="75">
        <v>88.68</v>
      </c>
      <c r="F120" s="124">
        <v>0</v>
      </c>
      <c r="G120" s="75">
        <f t="shared" si="10"/>
        <v>0</v>
      </c>
      <c r="I120" s="75">
        <v>0</v>
      </c>
    </row>
    <row r="121" spans="2:9" s="19" customFormat="1" x14ac:dyDescent="0.25">
      <c r="B121" s="86" t="s">
        <v>77</v>
      </c>
      <c r="C121" s="74" t="s">
        <v>14</v>
      </c>
      <c r="D121" s="74" t="s">
        <v>5</v>
      </c>
      <c r="E121" s="75">
        <v>51.43</v>
      </c>
      <c r="F121" s="124">
        <v>0</v>
      </c>
      <c r="G121" s="75">
        <f t="shared" si="10"/>
        <v>0</v>
      </c>
      <c r="I121" s="75">
        <v>0</v>
      </c>
    </row>
    <row r="122" spans="2:9" s="19" customFormat="1" x14ac:dyDescent="0.25">
      <c r="B122" s="86" t="s">
        <v>78</v>
      </c>
      <c r="C122" s="74" t="s">
        <v>15</v>
      </c>
      <c r="D122" s="74" t="s">
        <v>5</v>
      </c>
      <c r="E122" s="75">
        <v>45.24</v>
      </c>
      <c r="F122" s="124">
        <v>0</v>
      </c>
      <c r="G122" s="75">
        <f t="shared" si="10"/>
        <v>0</v>
      </c>
      <c r="I122" s="75">
        <v>0</v>
      </c>
    </row>
    <row r="123" spans="2:9" s="19" customFormat="1" x14ac:dyDescent="0.25">
      <c r="B123" s="86" t="s">
        <v>79</v>
      </c>
      <c r="C123" s="74" t="s">
        <v>16</v>
      </c>
      <c r="D123" s="74" t="s">
        <v>5</v>
      </c>
      <c r="E123" s="75">
        <v>41.7</v>
      </c>
      <c r="F123" s="124">
        <v>0</v>
      </c>
      <c r="G123" s="75">
        <f t="shared" si="10"/>
        <v>0</v>
      </c>
      <c r="I123" s="75"/>
    </row>
    <row r="124" spans="2:9" s="19" customFormat="1" x14ac:dyDescent="0.25">
      <c r="B124" s="86" t="s">
        <v>80</v>
      </c>
      <c r="C124" s="74" t="s">
        <v>17</v>
      </c>
      <c r="D124" s="74" t="s">
        <v>5</v>
      </c>
      <c r="E124" s="75">
        <v>59.58</v>
      </c>
      <c r="F124" s="124">
        <v>0</v>
      </c>
      <c r="G124" s="75">
        <f t="shared" si="10"/>
        <v>0</v>
      </c>
      <c r="I124" s="75">
        <v>0</v>
      </c>
    </row>
    <row r="125" spans="2:9" s="19" customFormat="1" x14ac:dyDescent="0.25">
      <c r="B125" s="86" t="s">
        <v>81</v>
      </c>
      <c r="C125" s="74" t="s">
        <v>3</v>
      </c>
      <c r="D125" s="74" t="s">
        <v>5</v>
      </c>
      <c r="E125" s="75">
        <v>25.28</v>
      </c>
      <c r="F125" s="124">
        <v>80</v>
      </c>
      <c r="G125" s="75">
        <f t="shared" si="10"/>
        <v>2022.4</v>
      </c>
      <c r="I125" s="75">
        <v>80</v>
      </c>
    </row>
    <row r="126" spans="2:9" s="19" customFormat="1" x14ac:dyDescent="0.25">
      <c r="B126" s="84"/>
      <c r="E126" s="76"/>
      <c r="F126" s="125"/>
      <c r="G126" s="76"/>
      <c r="I126" s="76"/>
    </row>
    <row r="127" spans="2:9" s="19" customFormat="1" x14ac:dyDescent="0.25">
      <c r="B127" s="87"/>
      <c r="C127" s="77" t="s">
        <v>10</v>
      </c>
      <c r="D127" s="78"/>
      <c r="E127" s="79"/>
      <c r="F127" s="126"/>
      <c r="G127" s="80">
        <f>SUM(G118:G126)</f>
        <v>5046.3999999999996</v>
      </c>
      <c r="I127" s="79"/>
    </row>
    <row r="128" spans="2:9" s="19" customFormat="1" x14ac:dyDescent="0.25">
      <c r="B128" s="84"/>
      <c r="F128" s="122"/>
    </row>
    <row r="129" spans="2:9" s="19" customFormat="1" x14ac:dyDescent="0.25">
      <c r="B129" s="84"/>
      <c r="F129" s="122"/>
    </row>
    <row r="130" spans="2:9" s="19" customFormat="1" ht="45" x14ac:dyDescent="0.25">
      <c r="B130" s="88" t="str">
        <f>OrcamentoPOA!A28</f>
        <v>3.3</v>
      </c>
      <c r="C130" s="89" t="str">
        <f>OrcamentoPOA!B28</f>
        <v>Elaboração de planilha orçamentária, cronocrama físico financeiro, composição do BDI e encargos sociais</v>
      </c>
      <c r="D130" s="90"/>
      <c r="E130" s="90"/>
      <c r="F130" s="121" t="s">
        <v>11</v>
      </c>
      <c r="G130" s="72" t="s">
        <v>19</v>
      </c>
      <c r="I130" s="72" t="s">
        <v>11</v>
      </c>
    </row>
    <row r="131" spans="2:9" s="19" customFormat="1" x14ac:dyDescent="0.25">
      <c r="B131" s="84"/>
      <c r="F131" s="122"/>
    </row>
    <row r="132" spans="2:9" s="19" customFormat="1" x14ac:dyDescent="0.25">
      <c r="B132" s="85" t="s">
        <v>8</v>
      </c>
      <c r="C132" s="73" t="s">
        <v>7</v>
      </c>
      <c r="D132" s="73" t="s">
        <v>4</v>
      </c>
      <c r="E132" s="73" t="s">
        <v>18</v>
      </c>
      <c r="F132" s="123" t="s">
        <v>6</v>
      </c>
      <c r="G132" s="73" t="s">
        <v>9</v>
      </c>
      <c r="I132" s="73" t="s">
        <v>6</v>
      </c>
    </row>
    <row r="133" spans="2:9" s="19" customFormat="1" x14ac:dyDescent="0.25">
      <c r="B133" s="86" t="s">
        <v>74</v>
      </c>
      <c r="C133" s="74" t="s">
        <v>0</v>
      </c>
      <c r="D133" s="74" t="s">
        <v>5</v>
      </c>
      <c r="E133" s="75">
        <v>137.43</v>
      </c>
      <c r="F133" s="124">
        <v>0</v>
      </c>
      <c r="G133" s="75">
        <f t="shared" ref="G133:G140" si="11">F133*E133</f>
        <v>0</v>
      </c>
      <c r="I133" s="75">
        <v>0</v>
      </c>
    </row>
    <row r="134" spans="2:9" s="19" customFormat="1" x14ac:dyDescent="0.25">
      <c r="B134" s="86" t="s">
        <v>75</v>
      </c>
      <c r="C134" s="74" t="s">
        <v>1</v>
      </c>
      <c r="D134" s="74" t="s">
        <v>5</v>
      </c>
      <c r="E134" s="75">
        <v>100.8</v>
      </c>
      <c r="F134" s="124">
        <v>30</v>
      </c>
      <c r="G134" s="75">
        <f t="shared" si="11"/>
        <v>3024</v>
      </c>
      <c r="I134" s="82">
        <v>30</v>
      </c>
    </row>
    <row r="135" spans="2:9" s="19" customFormat="1" x14ac:dyDescent="0.25">
      <c r="B135" s="86" t="s">
        <v>76</v>
      </c>
      <c r="C135" s="74" t="s">
        <v>2</v>
      </c>
      <c r="D135" s="74" t="s">
        <v>5</v>
      </c>
      <c r="E135" s="75">
        <v>88.68</v>
      </c>
      <c r="F135" s="124">
        <v>0</v>
      </c>
      <c r="G135" s="75">
        <f t="shared" si="11"/>
        <v>0</v>
      </c>
      <c r="I135" s="75">
        <v>0</v>
      </c>
    </row>
    <row r="136" spans="2:9" s="19" customFormat="1" x14ac:dyDescent="0.25">
      <c r="B136" s="86" t="s">
        <v>77</v>
      </c>
      <c r="C136" s="74" t="s">
        <v>14</v>
      </c>
      <c r="D136" s="74" t="s">
        <v>5</v>
      </c>
      <c r="E136" s="75">
        <v>51.43</v>
      </c>
      <c r="F136" s="124">
        <v>0</v>
      </c>
      <c r="G136" s="75">
        <f t="shared" si="11"/>
        <v>0</v>
      </c>
      <c r="I136" s="75">
        <v>0</v>
      </c>
    </row>
    <row r="137" spans="2:9" s="19" customFormat="1" x14ac:dyDescent="0.25">
      <c r="B137" s="86" t="s">
        <v>78</v>
      </c>
      <c r="C137" s="74" t="s">
        <v>15</v>
      </c>
      <c r="D137" s="74" t="s">
        <v>5</v>
      </c>
      <c r="E137" s="75">
        <v>45.24</v>
      </c>
      <c r="F137" s="124">
        <v>0</v>
      </c>
      <c r="G137" s="75">
        <f t="shared" si="11"/>
        <v>0</v>
      </c>
      <c r="I137" s="75">
        <v>0</v>
      </c>
    </row>
    <row r="138" spans="2:9" s="19" customFormat="1" x14ac:dyDescent="0.25">
      <c r="B138" s="86" t="s">
        <v>79</v>
      </c>
      <c r="C138" s="74" t="s">
        <v>16</v>
      </c>
      <c r="D138" s="74" t="s">
        <v>5</v>
      </c>
      <c r="E138" s="75">
        <v>41.7</v>
      </c>
      <c r="F138" s="124">
        <v>0</v>
      </c>
      <c r="G138" s="75">
        <f t="shared" si="11"/>
        <v>0</v>
      </c>
      <c r="I138" s="75"/>
    </row>
    <row r="139" spans="2:9" s="19" customFormat="1" x14ac:dyDescent="0.25">
      <c r="B139" s="86" t="s">
        <v>80</v>
      </c>
      <c r="C139" s="74" t="s">
        <v>17</v>
      </c>
      <c r="D139" s="74" t="s">
        <v>5</v>
      </c>
      <c r="E139" s="75">
        <v>59.58</v>
      </c>
      <c r="F139" s="124">
        <v>0</v>
      </c>
      <c r="G139" s="75">
        <f t="shared" si="11"/>
        <v>0</v>
      </c>
      <c r="I139" s="75">
        <v>0</v>
      </c>
    </row>
    <row r="140" spans="2:9" s="19" customFormat="1" x14ac:dyDescent="0.25">
      <c r="B140" s="86" t="s">
        <v>81</v>
      </c>
      <c r="C140" s="74" t="s">
        <v>3</v>
      </c>
      <c r="D140" s="74" t="s">
        <v>5</v>
      </c>
      <c r="E140" s="75">
        <v>25.28</v>
      </c>
      <c r="F140" s="124">
        <v>120</v>
      </c>
      <c r="G140" s="75">
        <f t="shared" si="11"/>
        <v>3033.6000000000004</v>
      </c>
      <c r="I140" s="75">
        <v>120</v>
      </c>
    </row>
    <row r="141" spans="2:9" s="19" customFormat="1" x14ac:dyDescent="0.25">
      <c r="B141" s="84"/>
      <c r="E141" s="76"/>
      <c r="F141" s="125"/>
      <c r="G141" s="76"/>
      <c r="I141" s="76"/>
    </row>
    <row r="142" spans="2:9" s="19" customFormat="1" x14ac:dyDescent="0.25">
      <c r="B142" s="87"/>
      <c r="C142" s="77" t="s">
        <v>10</v>
      </c>
      <c r="D142" s="78"/>
      <c r="E142" s="79"/>
      <c r="F142" s="126"/>
      <c r="G142" s="80">
        <f>SUM(G133:G141)</f>
        <v>6057.6</v>
      </c>
      <c r="I142" s="79"/>
    </row>
  </sheetData>
  <mergeCells count="5">
    <mergeCell ref="B8:C8"/>
    <mergeCell ref="B7:C7"/>
    <mergeCell ref="B5:G5"/>
    <mergeCell ref="B4:G4"/>
    <mergeCell ref="B6:G6"/>
  </mergeCells>
  <pageMargins left="0.511811024" right="0.511811024" top="0.78740157499999996" bottom="0.78740157499999996" header="0.31496062000000002" footer="0.31496062000000002"/>
  <pageSetup paperSize="9" fitToHeight="0" orientation="portrait" r:id="rId1"/>
  <rowBreaks count="3" manualBreakCount="3">
    <brk id="69" min="1" max="6" man="1"/>
    <brk id="99" min="1" max="6" man="1"/>
    <brk id="129" min="1"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249977111117893"/>
    <pageSetUpPr fitToPage="1"/>
  </sheetPr>
  <dimension ref="A4:J142"/>
  <sheetViews>
    <sheetView view="pageBreakPreview" topLeftCell="A110" zoomScaleNormal="100" zoomScaleSheetLayoutView="100" workbookViewId="0">
      <selection activeCell="J141" sqref="J141"/>
    </sheetView>
  </sheetViews>
  <sheetFormatPr defaultRowHeight="15" outlineLevelCol="1" x14ac:dyDescent="0.25"/>
  <cols>
    <col min="2" max="2" width="12.42578125" style="83" customWidth="1"/>
    <col min="3" max="3" width="39.5703125" customWidth="1"/>
    <col min="4" max="4" width="7.28515625" customWidth="1"/>
    <col min="5" max="5" width="12.5703125" bestFit="1" customWidth="1"/>
    <col min="6" max="6" width="9.42578125" style="127" bestFit="1" customWidth="1"/>
    <col min="7" max="7" width="9.85546875" customWidth="1"/>
    <col min="9" max="10" width="9.5703125" customWidth="1" outlineLevel="1"/>
    <col min="11" max="11" width="11.5703125" bestFit="1" customWidth="1"/>
  </cols>
  <sheetData>
    <row r="4" spans="1:10" s="42" customFormat="1" ht="27" customHeight="1" x14ac:dyDescent="0.25">
      <c r="A4" s="138"/>
      <c r="B4" s="209" t="s">
        <v>93</v>
      </c>
      <c r="C4" s="210"/>
      <c r="D4" s="210"/>
      <c r="E4" s="210"/>
      <c r="F4" s="210"/>
      <c r="G4" s="211"/>
      <c r="H4" s="138"/>
    </row>
    <row r="5" spans="1:10" s="42" customFormat="1" ht="26.25" customHeight="1" x14ac:dyDescent="0.25">
      <c r="A5" s="55"/>
      <c r="B5" s="212" t="s">
        <v>177</v>
      </c>
      <c r="C5" s="213"/>
      <c r="D5" s="213"/>
      <c r="E5" s="213"/>
      <c r="F5" s="213"/>
      <c r="G5" s="214"/>
      <c r="H5" s="57"/>
    </row>
    <row r="6" spans="1:10" s="42" customFormat="1" ht="25.5" customHeight="1" x14ac:dyDescent="0.25">
      <c r="A6" s="55"/>
      <c r="B6" s="190" t="s">
        <v>180</v>
      </c>
      <c r="C6" s="191"/>
      <c r="D6" s="191"/>
      <c r="E6" s="191"/>
      <c r="F6" s="191"/>
      <c r="G6" s="197"/>
      <c r="H6" s="57"/>
    </row>
    <row r="7" spans="1:10" s="42" customFormat="1" ht="12.75" customHeight="1" x14ac:dyDescent="0.25">
      <c r="A7" s="55"/>
      <c r="B7" s="190" t="s">
        <v>100</v>
      </c>
      <c r="C7" s="191"/>
      <c r="D7" s="135"/>
      <c r="E7" s="56"/>
      <c r="F7" s="120"/>
      <c r="G7" s="139"/>
      <c r="H7" s="57"/>
    </row>
    <row r="8" spans="1:10" s="42" customFormat="1" ht="12.75" customHeight="1" x14ac:dyDescent="0.25">
      <c r="A8" s="55"/>
      <c r="B8" s="206" t="s">
        <v>89</v>
      </c>
      <c r="C8" s="207"/>
      <c r="D8" s="140"/>
      <c r="E8" s="140"/>
      <c r="F8" s="141"/>
      <c r="G8" s="142"/>
      <c r="H8" s="57"/>
    </row>
    <row r="9" spans="1:10" s="42" customFormat="1" ht="12.75" customHeight="1" x14ac:dyDescent="0.25">
      <c r="A9" s="55"/>
      <c r="B9" s="135"/>
      <c r="C9" s="135"/>
      <c r="D9" s="55"/>
      <c r="E9" s="55"/>
      <c r="F9" s="120"/>
      <c r="G9" s="56"/>
      <c r="H9" s="57"/>
    </row>
    <row r="10" spans="1:10" s="19" customFormat="1" ht="153.75" customHeight="1" x14ac:dyDescent="0.25">
      <c r="B10" s="88" t="str">
        <f>OrcamentoPOA!A12</f>
        <v>1.1</v>
      </c>
      <c r="C10" s="89" t="str">
        <f>OrcamentoPOA!B12</f>
        <v>Projeto detalhando os serviços para reforma, reparos, incluindo demolições, construções, reforma das instalações, pintura, acabamentos e todos os serviços correlatos que forem solicitados pela Fiscalização do Contrato. Os serviços podem incluir novos Projetos Arquitetônicos, Estruturais, de Instalações Elétricas, Hidrossanitárias e de Cabeamento Estruturado, PPCI, SPDA e Pavimentação.</v>
      </c>
      <c r="D10" s="90"/>
      <c r="E10" s="90"/>
      <c r="F10" s="121" t="s">
        <v>11</v>
      </c>
      <c r="G10" s="72" t="s">
        <v>158</v>
      </c>
      <c r="I10" s="72" t="s">
        <v>11</v>
      </c>
    </row>
    <row r="11" spans="1:10" s="19" customFormat="1" x14ac:dyDescent="0.25">
      <c r="B11" s="84"/>
      <c r="F11" s="122"/>
    </row>
    <row r="12" spans="1:10" s="19" customFormat="1" x14ac:dyDescent="0.25">
      <c r="B12" s="85" t="s">
        <v>8</v>
      </c>
      <c r="C12" s="73" t="s">
        <v>7</v>
      </c>
      <c r="D12" s="73" t="s">
        <v>4</v>
      </c>
      <c r="E12" s="73" t="s">
        <v>18</v>
      </c>
      <c r="F12" s="123" t="s">
        <v>6</v>
      </c>
      <c r="G12" s="73" t="s">
        <v>9</v>
      </c>
      <c r="I12" s="73" t="s">
        <v>6</v>
      </c>
    </row>
    <row r="13" spans="1:10" s="19" customFormat="1" x14ac:dyDescent="0.25">
      <c r="B13" s="86" t="s">
        <v>74</v>
      </c>
      <c r="C13" s="74" t="s">
        <v>0</v>
      </c>
      <c r="D13" s="74" t="s">
        <v>5</v>
      </c>
      <c r="E13" s="75">
        <v>137.43</v>
      </c>
      <c r="F13" s="124">
        <f>I13*J13</f>
        <v>0</v>
      </c>
      <c r="G13" s="75">
        <f t="shared" ref="G13:G20" si="0">F13*E13</f>
        <v>0</v>
      </c>
      <c r="I13" s="124">
        <v>0</v>
      </c>
      <c r="J13" s="119">
        <v>1</v>
      </c>
    </row>
    <row r="14" spans="1:10" s="19" customFormat="1" x14ac:dyDescent="0.25">
      <c r="B14" s="86" t="s">
        <v>75</v>
      </c>
      <c r="C14" s="74" t="s">
        <v>1</v>
      </c>
      <c r="D14" s="74" t="s">
        <v>5</v>
      </c>
      <c r="E14" s="75">
        <v>100.8</v>
      </c>
      <c r="F14" s="124">
        <f t="shared" ref="F14:F20" si="1">I14*J14</f>
        <v>0.2</v>
      </c>
      <c r="G14" s="75">
        <f t="shared" si="0"/>
        <v>20.16</v>
      </c>
      <c r="I14" s="124">
        <v>0.2</v>
      </c>
      <c r="J14" s="119">
        <v>1</v>
      </c>
    </row>
    <row r="15" spans="1:10" s="19" customFormat="1" x14ac:dyDescent="0.25">
      <c r="B15" s="86" t="s">
        <v>76</v>
      </c>
      <c r="C15" s="74" t="s">
        <v>2</v>
      </c>
      <c r="D15" s="74" t="s">
        <v>5</v>
      </c>
      <c r="E15" s="75">
        <v>88.68</v>
      </c>
      <c r="F15" s="124">
        <f t="shared" si="1"/>
        <v>0</v>
      </c>
      <c r="G15" s="75">
        <f t="shared" si="0"/>
        <v>0</v>
      </c>
      <c r="I15" s="124">
        <v>0</v>
      </c>
      <c r="J15" s="119">
        <v>1</v>
      </c>
    </row>
    <row r="16" spans="1:10" s="19" customFormat="1" x14ac:dyDescent="0.25">
      <c r="B16" s="86" t="s">
        <v>77</v>
      </c>
      <c r="C16" s="74" t="s">
        <v>14</v>
      </c>
      <c r="D16" s="74" t="s">
        <v>5</v>
      </c>
      <c r="E16" s="75">
        <v>51.43</v>
      </c>
      <c r="F16" s="124">
        <f t="shared" si="1"/>
        <v>0</v>
      </c>
      <c r="G16" s="75">
        <f t="shared" si="0"/>
        <v>0</v>
      </c>
      <c r="I16" s="124">
        <v>0</v>
      </c>
      <c r="J16" s="119">
        <v>1</v>
      </c>
    </row>
    <row r="17" spans="2:10" s="19" customFormat="1" x14ac:dyDescent="0.25">
      <c r="B17" s="86" t="s">
        <v>78</v>
      </c>
      <c r="C17" s="74" t="s">
        <v>15</v>
      </c>
      <c r="D17" s="74" t="s">
        <v>5</v>
      </c>
      <c r="E17" s="75">
        <v>45.24</v>
      </c>
      <c r="F17" s="124">
        <f t="shared" si="1"/>
        <v>0</v>
      </c>
      <c r="G17" s="75">
        <f t="shared" si="0"/>
        <v>0</v>
      </c>
      <c r="I17" s="124">
        <v>0</v>
      </c>
      <c r="J17" s="119">
        <v>1</v>
      </c>
    </row>
    <row r="18" spans="2:10" s="19" customFormat="1" x14ac:dyDescent="0.25">
      <c r="B18" s="86" t="s">
        <v>79</v>
      </c>
      <c r="C18" s="74" t="s">
        <v>16</v>
      </c>
      <c r="D18" s="74" t="s">
        <v>5</v>
      </c>
      <c r="E18" s="75">
        <v>41.7</v>
      </c>
      <c r="F18" s="124">
        <f t="shared" si="1"/>
        <v>0.1</v>
      </c>
      <c r="G18" s="75">
        <f t="shared" si="0"/>
        <v>4.1700000000000008</v>
      </c>
      <c r="I18" s="124">
        <v>0.1</v>
      </c>
      <c r="J18" s="119">
        <v>1</v>
      </c>
    </row>
    <row r="19" spans="2:10" s="19" customFormat="1" x14ac:dyDescent="0.25">
      <c r="B19" s="86" t="s">
        <v>80</v>
      </c>
      <c r="C19" s="74" t="s">
        <v>17</v>
      </c>
      <c r="D19" s="74" t="s">
        <v>5</v>
      </c>
      <c r="E19" s="75">
        <v>59.58</v>
      </c>
      <c r="F19" s="124">
        <f t="shared" si="1"/>
        <v>0.1</v>
      </c>
      <c r="G19" s="75">
        <f t="shared" si="0"/>
        <v>5.9580000000000002</v>
      </c>
      <c r="I19" s="124">
        <v>0.1</v>
      </c>
      <c r="J19" s="119">
        <v>1</v>
      </c>
    </row>
    <row r="20" spans="2:10" s="19" customFormat="1" x14ac:dyDescent="0.25">
      <c r="B20" s="86" t="s">
        <v>81</v>
      </c>
      <c r="C20" s="74" t="s">
        <v>3</v>
      </c>
      <c r="D20" s="74" t="s">
        <v>5</v>
      </c>
      <c r="E20" s="75">
        <v>25.28</v>
      </c>
      <c r="F20" s="124">
        <f t="shared" si="1"/>
        <v>0.06</v>
      </c>
      <c r="G20" s="75">
        <f t="shared" si="0"/>
        <v>1.5167999999999999</v>
      </c>
      <c r="I20" s="124">
        <v>0.06</v>
      </c>
      <c r="J20" s="119">
        <v>1</v>
      </c>
    </row>
    <row r="21" spans="2:10" s="19" customFormat="1" x14ac:dyDescent="0.25">
      <c r="B21" s="84"/>
      <c r="E21" s="76"/>
      <c r="F21" s="125"/>
      <c r="G21" s="76"/>
      <c r="I21" s="76"/>
    </row>
    <row r="22" spans="2:10" s="19" customFormat="1" x14ac:dyDescent="0.25">
      <c r="B22" s="87"/>
      <c r="C22" s="77" t="s">
        <v>10</v>
      </c>
      <c r="D22" s="78"/>
      <c r="E22" s="79"/>
      <c r="F22" s="126"/>
      <c r="G22" s="80">
        <f>SUM(G13:G21)</f>
        <v>31.804800000000004</v>
      </c>
      <c r="I22" s="79"/>
    </row>
    <row r="23" spans="2:10" s="19" customFormat="1" x14ac:dyDescent="0.25">
      <c r="B23" s="84"/>
      <c r="F23" s="122"/>
    </row>
    <row r="24" spans="2:10" s="19" customFormat="1" x14ac:dyDescent="0.25">
      <c r="B24" s="84"/>
      <c r="F24" s="122"/>
    </row>
    <row r="25" spans="2:10" s="19" customFormat="1" ht="36" customHeight="1" x14ac:dyDescent="0.25">
      <c r="B25" s="88" t="str">
        <f>OrcamentoPOA!A13</f>
        <v>1.2</v>
      </c>
      <c r="C25" s="89" t="str">
        <f>OrcamentoPOA!B13</f>
        <v>Especificações técnicas e memorial descritivo</v>
      </c>
      <c r="D25" s="90"/>
      <c r="E25" s="90"/>
      <c r="F25" s="121" t="s">
        <v>11</v>
      </c>
      <c r="G25" s="72" t="s">
        <v>19</v>
      </c>
      <c r="I25" s="72" t="s">
        <v>11</v>
      </c>
    </row>
    <row r="26" spans="2:10" s="19" customFormat="1" x14ac:dyDescent="0.25">
      <c r="B26" s="84"/>
      <c r="F26" s="122"/>
    </row>
    <row r="27" spans="2:10" s="19" customFormat="1" x14ac:dyDescent="0.25">
      <c r="B27" s="85" t="s">
        <v>8</v>
      </c>
      <c r="C27" s="73" t="s">
        <v>7</v>
      </c>
      <c r="D27" s="73" t="s">
        <v>4</v>
      </c>
      <c r="E27" s="73" t="s">
        <v>18</v>
      </c>
      <c r="F27" s="123" t="s">
        <v>6</v>
      </c>
      <c r="G27" s="73" t="s">
        <v>9</v>
      </c>
      <c r="I27" s="73" t="s">
        <v>6</v>
      </c>
    </row>
    <row r="28" spans="2:10" s="19" customFormat="1" x14ac:dyDescent="0.25">
      <c r="B28" s="86" t="s">
        <v>74</v>
      </c>
      <c r="C28" s="74" t="s">
        <v>0</v>
      </c>
      <c r="D28" s="74" t="s">
        <v>5</v>
      </c>
      <c r="E28" s="75">
        <v>137.43</v>
      </c>
      <c r="F28" s="124">
        <v>0</v>
      </c>
      <c r="G28" s="75">
        <f t="shared" ref="G28:G35" si="2">F28*E28</f>
        <v>0</v>
      </c>
      <c r="I28" s="75">
        <v>0</v>
      </c>
    </row>
    <row r="29" spans="2:10" s="19" customFormat="1" x14ac:dyDescent="0.25">
      <c r="B29" s="86" t="s">
        <v>75</v>
      </c>
      <c r="C29" s="74" t="s">
        <v>1</v>
      </c>
      <c r="D29" s="74" t="s">
        <v>5</v>
      </c>
      <c r="E29" s="75">
        <v>100.8</v>
      </c>
      <c r="F29" s="124">
        <v>30</v>
      </c>
      <c r="G29" s="75">
        <f t="shared" si="2"/>
        <v>3024</v>
      </c>
      <c r="I29" s="82">
        <v>30</v>
      </c>
    </row>
    <row r="30" spans="2:10" s="19" customFormat="1" x14ac:dyDescent="0.25">
      <c r="B30" s="86" t="s">
        <v>76</v>
      </c>
      <c r="C30" s="74" t="s">
        <v>2</v>
      </c>
      <c r="D30" s="74" t="s">
        <v>5</v>
      </c>
      <c r="E30" s="75">
        <v>88.68</v>
      </c>
      <c r="F30" s="124">
        <v>0</v>
      </c>
      <c r="G30" s="75">
        <f t="shared" si="2"/>
        <v>0</v>
      </c>
      <c r="I30" s="75">
        <v>0</v>
      </c>
    </row>
    <row r="31" spans="2:10" s="19" customFormat="1" x14ac:dyDescent="0.25">
      <c r="B31" s="86" t="s">
        <v>77</v>
      </c>
      <c r="C31" s="74" t="s">
        <v>14</v>
      </c>
      <c r="D31" s="74" t="s">
        <v>5</v>
      </c>
      <c r="E31" s="75">
        <v>51.43</v>
      </c>
      <c r="F31" s="124">
        <v>0</v>
      </c>
      <c r="G31" s="75">
        <f t="shared" si="2"/>
        <v>0</v>
      </c>
      <c r="I31" s="75">
        <v>0</v>
      </c>
    </row>
    <row r="32" spans="2:10" s="19" customFormat="1" x14ac:dyDescent="0.25">
      <c r="B32" s="86" t="s">
        <v>78</v>
      </c>
      <c r="C32" s="74" t="s">
        <v>15</v>
      </c>
      <c r="D32" s="74" t="s">
        <v>5</v>
      </c>
      <c r="E32" s="75">
        <v>45.24</v>
      </c>
      <c r="F32" s="124">
        <v>0</v>
      </c>
      <c r="G32" s="75">
        <f t="shared" si="2"/>
        <v>0</v>
      </c>
      <c r="I32" s="75">
        <v>0</v>
      </c>
    </row>
    <row r="33" spans="2:9" s="19" customFormat="1" x14ac:dyDescent="0.25">
      <c r="B33" s="86" t="s">
        <v>79</v>
      </c>
      <c r="C33" s="74" t="s">
        <v>16</v>
      </c>
      <c r="D33" s="74" t="s">
        <v>5</v>
      </c>
      <c r="E33" s="75">
        <v>41.7</v>
      </c>
      <c r="F33" s="124">
        <v>0</v>
      </c>
      <c r="G33" s="75">
        <f t="shared" si="2"/>
        <v>0</v>
      </c>
      <c r="I33" s="75"/>
    </row>
    <row r="34" spans="2:9" s="19" customFormat="1" x14ac:dyDescent="0.25">
      <c r="B34" s="86" t="s">
        <v>80</v>
      </c>
      <c r="C34" s="74" t="s">
        <v>17</v>
      </c>
      <c r="D34" s="74" t="s">
        <v>5</v>
      </c>
      <c r="E34" s="75">
        <v>59.58</v>
      </c>
      <c r="F34" s="124">
        <v>0</v>
      </c>
      <c r="G34" s="75">
        <f t="shared" si="2"/>
        <v>0</v>
      </c>
      <c r="I34" s="75">
        <v>0</v>
      </c>
    </row>
    <row r="35" spans="2:9" s="19" customFormat="1" x14ac:dyDescent="0.25">
      <c r="B35" s="86" t="s">
        <v>81</v>
      </c>
      <c r="C35" s="74" t="s">
        <v>3</v>
      </c>
      <c r="D35" s="74" t="s">
        <v>5</v>
      </c>
      <c r="E35" s="75">
        <v>25.28</v>
      </c>
      <c r="F35" s="124">
        <v>80</v>
      </c>
      <c r="G35" s="75">
        <f t="shared" si="2"/>
        <v>2022.4</v>
      </c>
      <c r="I35" s="75">
        <v>80</v>
      </c>
    </row>
    <row r="36" spans="2:9" s="19" customFormat="1" x14ac:dyDescent="0.25">
      <c r="B36" s="84"/>
      <c r="E36" s="76"/>
      <c r="F36" s="125"/>
      <c r="G36" s="76"/>
      <c r="I36" s="76"/>
    </row>
    <row r="37" spans="2:9" s="19" customFormat="1" x14ac:dyDescent="0.25">
      <c r="B37" s="87"/>
      <c r="C37" s="77" t="s">
        <v>10</v>
      </c>
      <c r="D37" s="78"/>
      <c r="E37" s="79"/>
      <c r="F37" s="126"/>
      <c r="G37" s="80">
        <f>SUM(G28:G36)</f>
        <v>5046.3999999999996</v>
      </c>
      <c r="I37" s="79"/>
    </row>
    <row r="38" spans="2:9" s="19" customFormat="1" x14ac:dyDescent="0.25">
      <c r="B38" s="84"/>
      <c r="F38" s="122"/>
    </row>
    <row r="39" spans="2:9" s="19" customFormat="1" x14ac:dyDescent="0.25">
      <c r="B39" s="84"/>
      <c r="F39" s="122"/>
    </row>
    <row r="40" spans="2:9" s="19" customFormat="1" ht="45" x14ac:dyDescent="0.25">
      <c r="B40" s="88" t="str">
        <f>OrcamentoPOA!A14</f>
        <v>1.3</v>
      </c>
      <c r="C40" s="89" t="str">
        <f>OrcamentoPOA!B14</f>
        <v>Elaboração de planilha orçamentária, cronocrama físico financeiro, composição do BDI e encargos sociais</v>
      </c>
      <c r="D40" s="90"/>
      <c r="E40" s="90"/>
      <c r="F40" s="121" t="s">
        <v>11</v>
      </c>
      <c r="G40" s="72" t="s">
        <v>19</v>
      </c>
      <c r="I40" s="72" t="s">
        <v>11</v>
      </c>
    </row>
    <row r="41" spans="2:9" s="19" customFormat="1" x14ac:dyDescent="0.25">
      <c r="B41" s="84"/>
      <c r="F41" s="122"/>
    </row>
    <row r="42" spans="2:9" s="19" customFormat="1" x14ac:dyDescent="0.25">
      <c r="B42" s="85" t="s">
        <v>8</v>
      </c>
      <c r="C42" s="73" t="s">
        <v>7</v>
      </c>
      <c r="D42" s="73" t="s">
        <v>4</v>
      </c>
      <c r="E42" s="73" t="s">
        <v>18</v>
      </c>
      <c r="F42" s="123" t="s">
        <v>6</v>
      </c>
      <c r="G42" s="73" t="s">
        <v>9</v>
      </c>
      <c r="I42" s="73" t="s">
        <v>6</v>
      </c>
    </row>
    <row r="43" spans="2:9" s="19" customFormat="1" x14ac:dyDescent="0.25">
      <c r="B43" s="86" t="s">
        <v>74</v>
      </c>
      <c r="C43" s="74" t="s">
        <v>0</v>
      </c>
      <c r="D43" s="74" t="s">
        <v>5</v>
      </c>
      <c r="E43" s="75">
        <v>137.43</v>
      </c>
      <c r="F43" s="124">
        <v>0</v>
      </c>
      <c r="G43" s="75">
        <f t="shared" ref="G43:G50" si="3">F43*E43</f>
        <v>0</v>
      </c>
      <c r="I43" s="75">
        <v>0</v>
      </c>
    </row>
    <row r="44" spans="2:9" s="19" customFormat="1" x14ac:dyDescent="0.25">
      <c r="B44" s="86" t="s">
        <v>75</v>
      </c>
      <c r="C44" s="74" t="s">
        <v>1</v>
      </c>
      <c r="D44" s="74" t="s">
        <v>5</v>
      </c>
      <c r="E44" s="75">
        <v>100.8</v>
      </c>
      <c r="F44" s="124">
        <v>30</v>
      </c>
      <c r="G44" s="75">
        <f t="shared" si="3"/>
        <v>3024</v>
      </c>
      <c r="I44" s="82">
        <v>30</v>
      </c>
    </row>
    <row r="45" spans="2:9" s="19" customFormat="1" x14ac:dyDescent="0.25">
      <c r="B45" s="86" t="s">
        <v>76</v>
      </c>
      <c r="C45" s="74" t="s">
        <v>2</v>
      </c>
      <c r="D45" s="74" t="s">
        <v>5</v>
      </c>
      <c r="E45" s="75">
        <v>88.68</v>
      </c>
      <c r="F45" s="124">
        <v>0</v>
      </c>
      <c r="G45" s="75">
        <f t="shared" si="3"/>
        <v>0</v>
      </c>
      <c r="I45" s="75">
        <v>0</v>
      </c>
    </row>
    <row r="46" spans="2:9" s="19" customFormat="1" x14ac:dyDescent="0.25">
      <c r="B46" s="86" t="s">
        <v>77</v>
      </c>
      <c r="C46" s="74" t="s">
        <v>14</v>
      </c>
      <c r="D46" s="74" t="s">
        <v>5</v>
      </c>
      <c r="E46" s="75">
        <v>51.43</v>
      </c>
      <c r="F46" s="124">
        <v>0</v>
      </c>
      <c r="G46" s="75">
        <f t="shared" si="3"/>
        <v>0</v>
      </c>
      <c r="I46" s="75">
        <v>0</v>
      </c>
    </row>
    <row r="47" spans="2:9" s="19" customFormat="1" x14ac:dyDescent="0.25">
      <c r="B47" s="86" t="s">
        <v>78</v>
      </c>
      <c r="C47" s="74" t="s">
        <v>15</v>
      </c>
      <c r="D47" s="74" t="s">
        <v>5</v>
      </c>
      <c r="E47" s="75">
        <v>45.24</v>
      </c>
      <c r="F47" s="124">
        <v>0</v>
      </c>
      <c r="G47" s="75">
        <f t="shared" si="3"/>
        <v>0</v>
      </c>
      <c r="I47" s="75">
        <v>0</v>
      </c>
    </row>
    <row r="48" spans="2:9" s="19" customFormat="1" x14ac:dyDescent="0.25">
      <c r="B48" s="86" t="s">
        <v>79</v>
      </c>
      <c r="C48" s="74" t="s">
        <v>16</v>
      </c>
      <c r="D48" s="74" t="s">
        <v>5</v>
      </c>
      <c r="E48" s="75">
        <v>41.7</v>
      </c>
      <c r="F48" s="124">
        <v>0</v>
      </c>
      <c r="G48" s="75">
        <f t="shared" si="3"/>
        <v>0</v>
      </c>
      <c r="I48" s="75"/>
    </row>
    <row r="49" spans="2:10" s="19" customFormat="1" x14ac:dyDescent="0.25">
      <c r="B49" s="86" t="s">
        <v>80</v>
      </c>
      <c r="C49" s="74" t="s">
        <v>17</v>
      </c>
      <c r="D49" s="74" t="s">
        <v>5</v>
      </c>
      <c r="E49" s="75">
        <v>59.58</v>
      </c>
      <c r="F49" s="124">
        <v>0</v>
      </c>
      <c r="G49" s="75">
        <f t="shared" si="3"/>
        <v>0</v>
      </c>
      <c r="I49" s="75">
        <v>0</v>
      </c>
    </row>
    <row r="50" spans="2:10" s="19" customFormat="1" x14ac:dyDescent="0.25">
      <c r="B50" s="86" t="s">
        <v>81</v>
      </c>
      <c r="C50" s="74" t="s">
        <v>3</v>
      </c>
      <c r="D50" s="74" t="s">
        <v>5</v>
      </c>
      <c r="E50" s="75">
        <v>25.28</v>
      </c>
      <c r="F50" s="124">
        <v>120</v>
      </c>
      <c r="G50" s="75">
        <f t="shared" si="3"/>
        <v>3033.6000000000004</v>
      </c>
      <c r="I50" s="75">
        <v>120</v>
      </c>
    </row>
    <row r="51" spans="2:10" s="19" customFormat="1" x14ac:dyDescent="0.25">
      <c r="B51" s="84"/>
      <c r="E51" s="76"/>
      <c r="F51" s="125"/>
      <c r="G51" s="76"/>
      <c r="I51" s="76"/>
    </row>
    <row r="52" spans="2:10" s="19" customFormat="1" x14ac:dyDescent="0.25">
      <c r="B52" s="87"/>
      <c r="C52" s="77" t="s">
        <v>10</v>
      </c>
      <c r="D52" s="78"/>
      <c r="E52" s="79"/>
      <c r="F52" s="126"/>
      <c r="G52" s="80">
        <f>SUM(G43:G51)</f>
        <v>6057.6</v>
      </c>
      <c r="I52" s="79"/>
    </row>
    <row r="55" spans="2:10" s="19" customFormat="1" ht="165" x14ac:dyDescent="0.25">
      <c r="B55" s="88" t="str">
        <f>OrcamentoPOA!A19</f>
        <v>2.1</v>
      </c>
      <c r="C55" s="89" t="str">
        <f>OrcamentoPOA!B19</f>
        <v>Projeto detalhando os serviços para reforma, reparos, incluindo demolições, construções, reforma das instalações, pintura, acabamentos e todos os serviços correlatos que forem solicitados pela Fiscalização do Contrato. Os serviços podem incluir novos Projetos Arquitetônicos, Estruturais, de Instalações Elétricas, Hidrossanitárias e de Cabeamento Estruturado, PPCI, SPDA e Pavimentação.</v>
      </c>
      <c r="D55" s="90"/>
      <c r="E55" s="90"/>
      <c r="F55" s="121" t="s">
        <v>11</v>
      </c>
      <c r="G55" s="72" t="s">
        <v>158</v>
      </c>
      <c r="I55" s="72" t="s">
        <v>11</v>
      </c>
    </row>
    <row r="56" spans="2:10" s="19" customFormat="1" x14ac:dyDescent="0.25">
      <c r="B56" s="84"/>
      <c r="F56" s="122"/>
    </row>
    <row r="57" spans="2:10" s="19" customFormat="1" x14ac:dyDescent="0.25">
      <c r="B57" s="85" t="s">
        <v>8</v>
      </c>
      <c r="C57" s="73" t="s">
        <v>7</v>
      </c>
      <c r="D57" s="73" t="s">
        <v>4</v>
      </c>
      <c r="E57" s="73" t="s">
        <v>18</v>
      </c>
      <c r="F57" s="123" t="s">
        <v>6</v>
      </c>
      <c r="G57" s="73" t="s">
        <v>9</v>
      </c>
      <c r="I57" s="73" t="s">
        <v>6</v>
      </c>
    </row>
    <row r="58" spans="2:10" s="19" customFormat="1" x14ac:dyDescent="0.25">
      <c r="B58" s="86" t="s">
        <v>74</v>
      </c>
      <c r="C58" s="74" t="s">
        <v>0</v>
      </c>
      <c r="D58" s="74" t="s">
        <v>5</v>
      </c>
      <c r="E58" s="75">
        <v>137.43</v>
      </c>
      <c r="F58" s="124">
        <f>I58*J58</f>
        <v>0</v>
      </c>
      <c r="G58" s="75">
        <f t="shared" ref="G58:G65" si="4">F58*E58</f>
        <v>0</v>
      </c>
      <c r="I58" s="124">
        <v>0</v>
      </c>
      <c r="J58" s="119">
        <v>1</v>
      </c>
    </row>
    <row r="59" spans="2:10" s="19" customFormat="1" x14ac:dyDescent="0.25">
      <c r="B59" s="86" t="s">
        <v>75</v>
      </c>
      <c r="C59" s="74" t="s">
        <v>1</v>
      </c>
      <c r="D59" s="74" t="s">
        <v>5</v>
      </c>
      <c r="E59" s="75">
        <v>100.8</v>
      </c>
      <c r="F59" s="124">
        <f t="shared" ref="F59:F65" si="5">I59*J59</f>
        <v>0.2</v>
      </c>
      <c r="G59" s="75">
        <f t="shared" si="4"/>
        <v>20.16</v>
      </c>
      <c r="I59" s="124">
        <v>0.2</v>
      </c>
      <c r="J59" s="119">
        <v>1</v>
      </c>
    </row>
    <row r="60" spans="2:10" s="19" customFormat="1" x14ac:dyDescent="0.25">
      <c r="B60" s="86" t="s">
        <v>76</v>
      </c>
      <c r="C60" s="74" t="s">
        <v>2</v>
      </c>
      <c r="D60" s="74" t="s">
        <v>5</v>
      </c>
      <c r="E60" s="75">
        <v>88.68</v>
      </c>
      <c r="F60" s="124">
        <f t="shared" si="5"/>
        <v>0</v>
      </c>
      <c r="G60" s="75">
        <f t="shared" si="4"/>
        <v>0</v>
      </c>
      <c r="I60" s="124">
        <v>0</v>
      </c>
      <c r="J60" s="119">
        <v>1</v>
      </c>
    </row>
    <row r="61" spans="2:10" s="19" customFormat="1" x14ac:dyDescent="0.25">
      <c r="B61" s="86" t="s">
        <v>77</v>
      </c>
      <c r="C61" s="74" t="s">
        <v>14</v>
      </c>
      <c r="D61" s="74" t="s">
        <v>5</v>
      </c>
      <c r="E61" s="75">
        <v>51.43</v>
      </c>
      <c r="F61" s="124">
        <f t="shared" si="5"/>
        <v>0</v>
      </c>
      <c r="G61" s="75">
        <f t="shared" si="4"/>
        <v>0</v>
      </c>
      <c r="I61" s="124">
        <v>0</v>
      </c>
      <c r="J61" s="119">
        <v>1</v>
      </c>
    </row>
    <row r="62" spans="2:10" s="19" customFormat="1" x14ac:dyDescent="0.25">
      <c r="B62" s="86" t="s">
        <v>78</v>
      </c>
      <c r="C62" s="74" t="s">
        <v>15</v>
      </c>
      <c r="D62" s="74" t="s">
        <v>5</v>
      </c>
      <c r="E62" s="75">
        <v>45.24</v>
      </c>
      <c r="F62" s="124">
        <f t="shared" si="5"/>
        <v>0</v>
      </c>
      <c r="G62" s="75">
        <f t="shared" si="4"/>
        <v>0</v>
      </c>
      <c r="I62" s="124">
        <v>0</v>
      </c>
      <c r="J62" s="119">
        <v>1</v>
      </c>
    </row>
    <row r="63" spans="2:10" s="19" customFormat="1" x14ac:dyDescent="0.25">
      <c r="B63" s="86" t="s">
        <v>79</v>
      </c>
      <c r="C63" s="74" t="s">
        <v>16</v>
      </c>
      <c r="D63" s="74" t="s">
        <v>5</v>
      </c>
      <c r="E63" s="75">
        <v>41.7</v>
      </c>
      <c r="F63" s="124">
        <f t="shared" si="5"/>
        <v>0.1</v>
      </c>
      <c r="G63" s="75">
        <f t="shared" si="4"/>
        <v>4.1700000000000008</v>
      </c>
      <c r="I63" s="124">
        <v>0.1</v>
      </c>
      <c r="J63" s="119">
        <v>1</v>
      </c>
    </row>
    <row r="64" spans="2:10" s="19" customFormat="1" x14ac:dyDescent="0.25">
      <c r="B64" s="86" t="s">
        <v>80</v>
      </c>
      <c r="C64" s="74" t="s">
        <v>17</v>
      </c>
      <c r="D64" s="74" t="s">
        <v>5</v>
      </c>
      <c r="E64" s="75">
        <v>59.58</v>
      </c>
      <c r="F64" s="124">
        <f t="shared" si="5"/>
        <v>0.1</v>
      </c>
      <c r="G64" s="75">
        <f t="shared" si="4"/>
        <v>5.9580000000000002</v>
      </c>
      <c r="I64" s="124">
        <v>0.1</v>
      </c>
      <c r="J64" s="119">
        <v>1</v>
      </c>
    </row>
    <row r="65" spans="2:10" s="19" customFormat="1" x14ac:dyDescent="0.25">
      <c r="B65" s="86" t="s">
        <v>81</v>
      </c>
      <c r="C65" s="74" t="s">
        <v>3</v>
      </c>
      <c r="D65" s="74" t="s">
        <v>5</v>
      </c>
      <c r="E65" s="75">
        <v>25.28</v>
      </c>
      <c r="F65" s="124">
        <f t="shared" si="5"/>
        <v>0.06</v>
      </c>
      <c r="G65" s="75">
        <f t="shared" si="4"/>
        <v>1.5167999999999999</v>
      </c>
      <c r="I65" s="124">
        <v>0.06</v>
      </c>
      <c r="J65" s="119">
        <v>1</v>
      </c>
    </row>
    <row r="66" spans="2:10" s="19" customFormat="1" x14ac:dyDescent="0.25">
      <c r="B66" s="84"/>
      <c r="E66" s="76"/>
      <c r="F66" s="125"/>
      <c r="G66" s="76"/>
      <c r="I66" s="76"/>
    </row>
    <row r="67" spans="2:10" s="19" customFormat="1" x14ac:dyDescent="0.25">
      <c r="B67" s="87"/>
      <c r="C67" s="77" t="s">
        <v>10</v>
      </c>
      <c r="D67" s="78"/>
      <c r="E67" s="79"/>
      <c r="F67" s="126"/>
      <c r="G67" s="80">
        <f>SUM(G58:G66)</f>
        <v>31.804800000000004</v>
      </c>
      <c r="I67" s="79"/>
    </row>
    <row r="68" spans="2:10" s="19" customFormat="1" x14ac:dyDescent="0.25">
      <c r="B68" s="84"/>
      <c r="F68" s="122"/>
    </row>
    <row r="69" spans="2:10" s="19" customFormat="1" x14ac:dyDescent="0.25">
      <c r="B69" s="84"/>
      <c r="F69" s="122"/>
    </row>
    <row r="70" spans="2:10" s="19" customFormat="1" ht="36" customHeight="1" x14ac:dyDescent="0.25">
      <c r="B70" s="88" t="str">
        <f>OrcamentoPOA!A20</f>
        <v>2.2</v>
      </c>
      <c r="C70" s="89" t="str">
        <f>OrcamentoPEL!B50</f>
        <v>Especificações técnicas e memorial descritivo</v>
      </c>
      <c r="D70" s="90"/>
      <c r="E70" s="90"/>
      <c r="F70" s="121" t="s">
        <v>11</v>
      </c>
      <c r="G70" s="72" t="s">
        <v>19</v>
      </c>
      <c r="I70" s="72" t="s">
        <v>11</v>
      </c>
    </row>
    <row r="71" spans="2:10" s="19" customFormat="1" x14ac:dyDescent="0.25">
      <c r="B71" s="84"/>
      <c r="F71" s="122"/>
    </row>
    <row r="72" spans="2:10" s="19" customFormat="1" x14ac:dyDescent="0.25">
      <c r="B72" s="85" t="s">
        <v>8</v>
      </c>
      <c r="C72" s="73" t="s">
        <v>7</v>
      </c>
      <c r="D72" s="73" t="s">
        <v>4</v>
      </c>
      <c r="E72" s="73" t="s">
        <v>18</v>
      </c>
      <c r="F72" s="123" t="s">
        <v>6</v>
      </c>
      <c r="G72" s="73" t="s">
        <v>9</v>
      </c>
      <c r="I72" s="73" t="s">
        <v>6</v>
      </c>
    </row>
    <row r="73" spans="2:10" s="19" customFormat="1" x14ac:dyDescent="0.25">
      <c r="B73" s="86" t="s">
        <v>74</v>
      </c>
      <c r="C73" s="74" t="s">
        <v>0</v>
      </c>
      <c r="D73" s="74" t="s">
        <v>5</v>
      </c>
      <c r="E73" s="75">
        <v>137.43</v>
      </c>
      <c r="F73" s="124">
        <v>0</v>
      </c>
      <c r="G73" s="75">
        <f t="shared" ref="G73:G80" si="6">F73*E73</f>
        <v>0</v>
      </c>
      <c r="I73" s="75">
        <v>0</v>
      </c>
    </row>
    <row r="74" spans="2:10" s="19" customFormat="1" x14ac:dyDescent="0.25">
      <c r="B74" s="86" t="s">
        <v>75</v>
      </c>
      <c r="C74" s="74" t="s">
        <v>1</v>
      </c>
      <c r="D74" s="74" t="s">
        <v>5</v>
      </c>
      <c r="E74" s="75">
        <v>100.8</v>
      </c>
      <c r="F74" s="124">
        <f>I74*J74</f>
        <v>15</v>
      </c>
      <c r="G74" s="75">
        <f t="shared" si="6"/>
        <v>1512</v>
      </c>
      <c r="I74" s="82">
        <v>30</v>
      </c>
      <c r="J74" s="143">
        <v>0.5</v>
      </c>
    </row>
    <row r="75" spans="2:10" s="19" customFormat="1" x14ac:dyDescent="0.25">
      <c r="B75" s="86" t="s">
        <v>76</v>
      </c>
      <c r="C75" s="74" t="s">
        <v>2</v>
      </c>
      <c r="D75" s="74" t="s">
        <v>5</v>
      </c>
      <c r="E75" s="75">
        <v>88.68</v>
      </c>
      <c r="F75" s="124">
        <v>0</v>
      </c>
      <c r="G75" s="75">
        <f t="shared" si="6"/>
        <v>0</v>
      </c>
      <c r="I75" s="75">
        <v>0</v>
      </c>
      <c r="J75" s="143"/>
    </row>
    <row r="76" spans="2:10" s="19" customFormat="1" x14ac:dyDescent="0.25">
      <c r="B76" s="86" t="s">
        <v>77</v>
      </c>
      <c r="C76" s="74" t="s">
        <v>14</v>
      </c>
      <c r="D76" s="74" t="s">
        <v>5</v>
      </c>
      <c r="E76" s="75">
        <v>51.43</v>
      </c>
      <c r="F76" s="124">
        <v>0</v>
      </c>
      <c r="G76" s="75">
        <f t="shared" si="6"/>
        <v>0</v>
      </c>
      <c r="I76" s="75">
        <v>0</v>
      </c>
      <c r="J76" s="143"/>
    </row>
    <row r="77" spans="2:10" s="19" customFormat="1" x14ac:dyDescent="0.25">
      <c r="B77" s="86" t="s">
        <v>78</v>
      </c>
      <c r="C77" s="74" t="s">
        <v>15</v>
      </c>
      <c r="D77" s="74" t="s">
        <v>5</v>
      </c>
      <c r="E77" s="75">
        <v>45.24</v>
      </c>
      <c r="F77" s="124">
        <v>0</v>
      </c>
      <c r="G77" s="75">
        <f t="shared" si="6"/>
        <v>0</v>
      </c>
      <c r="I77" s="75">
        <v>0</v>
      </c>
      <c r="J77" s="143"/>
    </row>
    <row r="78" spans="2:10" s="19" customFormat="1" x14ac:dyDescent="0.25">
      <c r="B78" s="86" t="s">
        <v>79</v>
      </c>
      <c r="C78" s="74" t="s">
        <v>16</v>
      </c>
      <c r="D78" s="74" t="s">
        <v>5</v>
      </c>
      <c r="E78" s="75">
        <v>41.7</v>
      </c>
      <c r="F78" s="124">
        <v>0</v>
      </c>
      <c r="G78" s="75">
        <f t="shared" si="6"/>
        <v>0</v>
      </c>
      <c r="I78" s="75"/>
      <c r="J78" s="143"/>
    </row>
    <row r="79" spans="2:10" s="19" customFormat="1" x14ac:dyDescent="0.25">
      <c r="B79" s="86" t="s">
        <v>80</v>
      </c>
      <c r="C79" s="74" t="s">
        <v>17</v>
      </c>
      <c r="D79" s="74" t="s">
        <v>5</v>
      </c>
      <c r="E79" s="75">
        <v>59.58</v>
      </c>
      <c r="F79" s="124">
        <v>0</v>
      </c>
      <c r="G79" s="75">
        <f t="shared" si="6"/>
        <v>0</v>
      </c>
      <c r="I79" s="75">
        <v>0</v>
      </c>
      <c r="J79" s="143"/>
    </row>
    <row r="80" spans="2:10" s="19" customFormat="1" x14ac:dyDescent="0.25">
      <c r="B80" s="86" t="s">
        <v>81</v>
      </c>
      <c r="C80" s="74" t="s">
        <v>3</v>
      </c>
      <c r="D80" s="74" t="s">
        <v>5</v>
      </c>
      <c r="E80" s="75">
        <v>25.28</v>
      </c>
      <c r="F80" s="124">
        <f>I80*J80</f>
        <v>40</v>
      </c>
      <c r="G80" s="75">
        <f t="shared" si="6"/>
        <v>1011.2</v>
      </c>
      <c r="I80" s="75">
        <v>80</v>
      </c>
      <c r="J80" s="143">
        <v>0.5</v>
      </c>
    </row>
    <row r="81" spans="2:10" s="19" customFormat="1" x14ac:dyDescent="0.25">
      <c r="B81" s="84"/>
      <c r="E81" s="76"/>
      <c r="F81" s="125"/>
      <c r="G81" s="76"/>
      <c r="I81" s="76"/>
    </row>
    <row r="82" spans="2:10" s="19" customFormat="1" x14ac:dyDescent="0.25">
      <c r="B82" s="87"/>
      <c r="C82" s="77" t="s">
        <v>10</v>
      </c>
      <c r="D82" s="78"/>
      <c r="E82" s="79"/>
      <c r="F82" s="126"/>
      <c r="G82" s="80">
        <f>SUM(G73:G81)</f>
        <v>2523.1999999999998</v>
      </c>
      <c r="I82" s="79"/>
    </row>
    <row r="83" spans="2:10" s="19" customFormat="1" x14ac:dyDescent="0.25">
      <c r="B83" s="84"/>
      <c r="F83" s="122"/>
    </row>
    <row r="84" spans="2:10" s="19" customFormat="1" x14ac:dyDescent="0.25">
      <c r="B84" s="84"/>
      <c r="F84" s="122"/>
    </row>
    <row r="85" spans="2:10" s="19" customFormat="1" ht="45" x14ac:dyDescent="0.25">
      <c r="B85" s="88" t="str">
        <f>OrcamentoPOA!A21</f>
        <v>2.3</v>
      </c>
      <c r="C85" s="89" t="str">
        <f>OrcamentoPEL!B51</f>
        <v>Elaboração de planilha orçamentária, cronocrama físico financeiro, composição do BDI e encargos sociais</v>
      </c>
      <c r="D85" s="90"/>
      <c r="E85" s="90"/>
      <c r="F85" s="121" t="s">
        <v>11</v>
      </c>
      <c r="G85" s="72" t="s">
        <v>19</v>
      </c>
      <c r="I85" s="72" t="s">
        <v>11</v>
      </c>
    </row>
    <row r="86" spans="2:10" s="19" customFormat="1" x14ac:dyDescent="0.25">
      <c r="B86" s="84"/>
      <c r="F86" s="122"/>
    </row>
    <row r="87" spans="2:10" s="19" customFormat="1" x14ac:dyDescent="0.25">
      <c r="B87" s="85" t="s">
        <v>8</v>
      </c>
      <c r="C87" s="73" t="s">
        <v>7</v>
      </c>
      <c r="D87" s="73" t="s">
        <v>4</v>
      </c>
      <c r="E87" s="73" t="s">
        <v>18</v>
      </c>
      <c r="F87" s="123" t="s">
        <v>6</v>
      </c>
      <c r="G87" s="73" t="s">
        <v>9</v>
      </c>
      <c r="I87" s="73" t="s">
        <v>6</v>
      </c>
    </row>
    <row r="88" spans="2:10" s="19" customFormat="1" x14ac:dyDescent="0.25">
      <c r="B88" s="86" t="s">
        <v>74</v>
      </c>
      <c r="C88" s="74" t="s">
        <v>0</v>
      </c>
      <c r="D88" s="74" t="s">
        <v>5</v>
      </c>
      <c r="E88" s="75">
        <v>137.43</v>
      </c>
      <c r="F88" s="124">
        <v>0</v>
      </c>
      <c r="G88" s="75">
        <f t="shared" ref="G88:G95" si="7">F88*E88</f>
        <v>0</v>
      </c>
      <c r="I88" s="75">
        <v>0</v>
      </c>
    </row>
    <row r="89" spans="2:10" s="19" customFormat="1" x14ac:dyDescent="0.25">
      <c r="B89" s="86" t="s">
        <v>75</v>
      </c>
      <c r="C89" s="74" t="s">
        <v>1</v>
      </c>
      <c r="D89" s="74" t="s">
        <v>5</v>
      </c>
      <c r="E89" s="75">
        <v>100.8</v>
      </c>
      <c r="F89" s="124">
        <f>I89*J89</f>
        <v>15</v>
      </c>
      <c r="G89" s="75">
        <f t="shared" si="7"/>
        <v>1512</v>
      </c>
      <c r="I89" s="82">
        <v>30</v>
      </c>
      <c r="J89" s="143">
        <v>0.5</v>
      </c>
    </row>
    <row r="90" spans="2:10" s="19" customFormat="1" x14ac:dyDescent="0.25">
      <c r="B90" s="86" t="s">
        <v>76</v>
      </c>
      <c r="C90" s="74" t="s">
        <v>2</v>
      </c>
      <c r="D90" s="74" t="s">
        <v>5</v>
      </c>
      <c r="E90" s="75">
        <v>88.68</v>
      </c>
      <c r="F90" s="124">
        <v>0</v>
      </c>
      <c r="G90" s="75">
        <f t="shared" si="7"/>
        <v>0</v>
      </c>
      <c r="I90" s="75">
        <v>0</v>
      </c>
      <c r="J90" s="143"/>
    </row>
    <row r="91" spans="2:10" s="19" customFormat="1" x14ac:dyDescent="0.25">
      <c r="B91" s="86" t="s">
        <v>77</v>
      </c>
      <c r="C91" s="74" t="s">
        <v>14</v>
      </c>
      <c r="D91" s="74" t="s">
        <v>5</v>
      </c>
      <c r="E91" s="75">
        <v>51.43</v>
      </c>
      <c r="F91" s="124">
        <v>0</v>
      </c>
      <c r="G91" s="75">
        <f t="shared" si="7"/>
        <v>0</v>
      </c>
      <c r="I91" s="75">
        <v>0</v>
      </c>
      <c r="J91" s="143"/>
    </row>
    <row r="92" spans="2:10" s="19" customFormat="1" x14ac:dyDescent="0.25">
      <c r="B92" s="86" t="s">
        <v>78</v>
      </c>
      <c r="C92" s="74" t="s">
        <v>15</v>
      </c>
      <c r="D92" s="74" t="s">
        <v>5</v>
      </c>
      <c r="E92" s="75">
        <v>45.24</v>
      </c>
      <c r="F92" s="124">
        <v>0</v>
      </c>
      <c r="G92" s="75">
        <f t="shared" si="7"/>
        <v>0</v>
      </c>
      <c r="I92" s="75">
        <v>0</v>
      </c>
      <c r="J92" s="143"/>
    </row>
    <row r="93" spans="2:10" s="19" customFormat="1" x14ac:dyDescent="0.25">
      <c r="B93" s="86" t="s">
        <v>79</v>
      </c>
      <c r="C93" s="74" t="s">
        <v>16</v>
      </c>
      <c r="D93" s="74" t="s">
        <v>5</v>
      </c>
      <c r="E93" s="75">
        <v>41.7</v>
      </c>
      <c r="F93" s="124">
        <v>0</v>
      </c>
      <c r="G93" s="75">
        <f t="shared" si="7"/>
        <v>0</v>
      </c>
      <c r="I93" s="75"/>
      <c r="J93" s="143"/>
    </row>
    <row r="94" spans="2:10" s="19" customFormat="1" x14ac:dyDescent="0.25">
      <c r="B94" s="86" t="s">
        <v>80</v>
      </c>
      <c r="C94" s="74" t="s">
        <v>17</v>
      </c>
      <c r="D94" s="74" t="s">
        <v>5</v>
      </c>
      <c r="E94" s="75">
        <v>59.58</v>
      </c>
      <c r="F94" s="124">
        <v>0</v>
      </c>
      <c r="G94" s="75">
        <f t="shared" si="7"/>
        <v>0</v>
      </c>
      <c r="I94" s="75">
        <v>0</v>
      </c>
      <c r="J94" s="143"/>
    </row>
    <row r="95" spans="2:10" s="19" customFormat="1" x14ac:dyDescent="0.25">
      <c r="B95" s="86" t="s">
        <v>81</v>
      </c>
      <c r="C95" s="74" t="s">
        <v>3</v>
      </c>
      <c r="D95" s="74" t="s">
        <v>5</v>
      </c>
      <c r="E95" s="75">
        <v>25.28</v>
      </c>
      <c r="F95" s="124">
        <f>I95*J95</f>
        <v>60</v>
      </c>
      <c r="G95" s="75">
        <f t="shared" si="7"/>
        <v>1516.8000000000002</v>
      </c>
      <c r="I95" s="75">
        <v>120</v>
      </c>
      <c r="J95" s="143">
        <v>0.5</v>
      </c>
    </row>
    <row r="96" spans="2:10" s="19" customFormat="1" x14ac:dyDescent="0.25">
      <c r="B96" s="84"/>
      <c r="E96" s="76"/>
      <c r="F96" s="125"/>
      <c r="G96" s="76"/>
      <c r="I96" s="76"/>
    </row>
    <row r="97" spans="2:10" s="19" customFormat="1" x14ac:dyDescent="0.25">
      <c r="B97" s="87"/>
      <c r="C97" s="77" t="s">
        <v>10</v>
      </c>
      <c r="D97" s="78"/>
      <c r="E97" s="79"/>
      <c r="F97" s="126"/>
      <c r="G97" s="80">
        <f>SUM(G88:G96)</f>
        <v>3028.8</v>
      </c>
      <c r="I97" s="79"/>
    </row>
    <row r="100" spans="2:10" s="19" customFormat="1" ht="165" x14ac:dyDescent="0.25">
      <c r="B100" s="88" t="str">
        <f>OrcamentoPOA!A26</f>
        <v>3.1</v>
      </c>
      <c r="C100" s="89" t="str">
        <f>OrcamentoPOA!B26</f>
        <v>Projeto detalhando os serviços para reforma, reparos, incluindo demolições, construções, reforma das instalações, pintura, acabamentos e todos os serviços correlatos que forem solicitados pela Fiscalização do Contrato. Os serviços podem incluir novos Projetos Arquitetônicos, Estruturais, de Instalações Elétricas, Hidrossanitárias e de Cabeamento Estruturado, PPCI, SPDA e Pavimentação.</v>
      </c>
      <c r="D100" s="90"/>
      <c r="E100" s="90"/>
      <c r="F100" s="121" t="s">
        <v>11</v>
      </c>
      <c r="G100" s="72" t="s">
        <v>158</v>
      </c>
      <c r="I100" s="72" t="s">
        <v>11</v>
      </c>
    </row>
    <row r="101" spans="2:10" s="19" customFormat="1" x14ac:dyDescent="0.25">
      <c r="B101" s="84"/>
      <c r="F101" s="122"/>
    </row>
    <row r="102" spans="2:10" s="19" customFormat="1" x14ac:dyDescent="0.25">
      <c r="B102" s="85" t="s">
        <v>8</v>
      </c>
      <c r="C102" s="73" t="s">
        <v>7</v>
      </c>
      <c r="D102" s="73" t="s">
        <v>4</v>
      </c>
      <c r="E102" s="73" t="s">
        <v>18</v>
      </c>
      <c r="F102" s="123" t="s">
        <v>6</v>
      </c>
      <c r="G102" s="73" t="s">
        <v>9</v>
      </c>
      <c r="I102" s="73" t="s">
        <v>6</v>
      </c>
    </row>
    <row r="103" spans="2:10" s="19" customFormat="1" x14ac:dyDescent="0.25">
      <c r="B103" s="86" t="s">
        <v>74</v>
      </c>
      <c r="C103" s="74" t="s">
        <v>0</v>
      </c>
      <c r="D103" s="74" t="s">
        <v>5</v>
      </c>
      <c r="E103" s="75">
        <v>137.43</v>
      </c>
      <c r="F103" s="124">
        <f>I103*J103</f>
        <v>0</v>
      </c>
      <c r="G103" s="75">
        <f t="shared" ref="G103:G110" si="8">F103*E103</f>
        <v>0</v>
      </c>
      <c r="I103" s="124">
        <v>0</v>
      </c>
      <c r="J103" s="119">
        <v>1</v>
      </c>
    </row>
    <row r="104" spans="2:10" s="19" customFormat="1" x14ac:dyDescent="0.25">
      <c r="B104" s="86" t="s">
        <v>75</v>
      </c>
      <c r="C104" s="74" t="s">
        <v>1</v>
      </c>
      <c r="D104" s="74" t="s">
        <v>5</v>
      </c>
      <c r="E104" s="75">
        <v>100.8</v>
      </c>
      <c r="F104" s="124">
        <f t="shared" ref="F104:F110" si="9">I104*J104</f>
        <v>0.2</v>
      </c>
      <c r="G104" s="75">
        <f t="shared" si="8"/>
        <v>20.16</v>
      </c>
      <c r="I104" s="124">
        <v>0.2</v>
      </c>
      <c r="J104" s="119">
        <v>1</v>
      </c>
    </row>
    <row r="105" spans="2:10" s="19" customFormat="1" x14ac:dyDescent="0.25">
      <c r="B105" s="86" t="s">
        <v>76</v>
      </c>
      <c r="C105" s="74" t="s">
        <v>2</v>
      </c>
      <c r="D105" s="74" t="s">
        <v>5</v>
      </c>
      <c r="E105" s="75">
        <v>88.68</v>
      </c>
      <c r="F105" s="124">
        <f t="shared" si="9"/>
        <v>0</v>
      </c>
      <c r="G105" s="75">
        <f t="shared" si="8"/>
        <v>0</v>
      </c>
      <c r="I105" s="124">
        <v>0</v>
      </c>
      <c r="J105" s="119">
        <v>1</v>
      </c>
    </row>
    <row r="106" spans="2:10" s="19" customFormat="1" x14ac:dyDescent="0.25">
      <c r="B106" s="86" t="s">
        <v>77</v>
      </c>
      <c r="C106" s="74" t="s">
        <v>14</v>
      </c>
      <c r="D106" s="74" t="s">
        <v>5</v>
      </c>
      <c r="E106" s="75">
        <v>51.43</v>
      </c>
      <c r="F106" s="124">
        <f t="shared" si="9"/>
        <v>0</v>
      </c>
      <c r="G106" s="75">
        <f t="shared" si="8"/>
        <v>0</v>
      </c>
      <c r="I106" s="124">
        <v>0</v>
      </c>
      <c r="J106" s="119">
        <v>1</v>
      </c>
    </row>
    <row r="107" spans="2:10" s="19" customFormat="1" x14ac:dyDescent="0.25">
      <c r="B107" s="86" t="s">
        <v>78</v>
      </c>
      <c r="C107" s="74" t="s">
        <v>15</v>
      </c>
      <c r="D107" s="74" t="s">
        <v>5</v>
      </c>
      <c r="E107" s="75">
        <v>45.24</v>
      </c>
      <c r="F107" s="124">
        <f t="shared" si="9"/>
        <v>0</v>
      </c>
      <c r="G107" s="75">
        <f t="shared" si="8"/>
        <v>0</v>
      </c>
      <c r="I107" s="124">
        <v>0</v>
      </c>
      <c r="J107" s="119">
        <v>1</v>
      </c>
    </row>
    <row r="108" spans="2:10" s="19" customFormat="1" x14ac:dyDescent="0.25">
      <c r="B108" s="86" t="s">
        <v>79</v>
      </c>
      <c r="C108" s="74" t="s">
        <v>16</v>
      </c>
      <c r="D108" s="74" t="s">
        <v>5</v>
      </c>
      <c r="E108" s="75">
        <v>41.7</v>
      </c>
      <c r="F108" s="124">
        <f t="shared" si="9"/>
        <v>0.1</v>
      </c>
      <c r="G108" s="75">
        <f t="shared" si="8"/>
        <v>4.1700000000000008</v>
      </c>
      <c r="I108" s="124">
        <v>0.1</v>
      </c>
      <c r="J108" s="119">
        <v>1</v>
      </c>
    </row>
    <row r="109" spans="2:10" s="19" customFormat="1" x14ac:dyDescent="0.25">
      <c r="B109" s="86" t="s">
        <v>80</v>
      </c>
      <c r="C109" s="74" t="s">
        <v>17</v>
      </c>
      <c r="D109" s="74" t="s">
        <v>5</v>
      </c>
      <c r="E109" s="75">
        <v>59.58</v>
      </c>
      <c r="F109" s="124">
        <f t="shared" si="9"/>
        <v>0.1</v>
      </c>
      <c r="G109" s="75">
        <f t="shared" si="8"/>
        <v>5.9580000000000002</v>
      </c>
      <c r="I109" s="124">
        <v>0.1</v>
      </c>
      <c r="J109" s="119">
        <v>1</v>
      </c>
    </row>
    <row r="110" spans="2:10" s="19" customFormat="1" x14ac:dyDescent="0.25">
      <c r="B110" s="86" t="s">
        <v>81</v>
      </c>
      <c r="C110" s="74" t="s">
        <v>3</v>
      </c>
      <c r="D110" s="74" t="s">
        <v>5</v>
      </c>
      <c r="E110" s="75">
        <v>25.28</v>
      </c>
      <c r="F110" s="124">
        <f t="shared" si="9"/>
        <v>0.06</v>
      </c>
      <c r="G110" s="75">
        <f t="shared" si="8"/>
        <v>1.5167999999999999</v>
      </c>
      <c r="I110" s="124">
        <v>0.06</v>
      </c>
      <c r="J110" s="119">
        <v>1</v>
      </c>
    </row>
    <row r="111" spans="2:10" s="19" customFormat="1" x14ac:dyDescent="0.25">
      <c r="B111" s="84"/>
      <c r="E111" s="76"/>
      <c r="F111" s="125"/>
      <c r="G111" s="76"/>
      <c r="I111" s="76"/>
    </row>
    <row r="112" spans="2:10" s="19" customFormat="1" x14ac:dyDescent="0.25">
      <c r="B112" s="87"/>
      <c r="C112" s="77" t="s">
        <v>10</v>
      </c>
      <c r="D112" s="78"/>
      <c r="E112" s="79"/>
      <c r="F112" s="126"/>
      <c r="G112" s="80">
        <f>SUM(G103:G111)</f>
        <v>31.804800000000004</v>
      </c>
      <c r="I112" s="79"/>
    </row>
    <row r="113" spans="2:10" s="19" customFormat="1" x14ac:dyDescent="0.25">
      <c r="B113" s="84"/>
      <c r="F113" s="122"/>
    </row>
    <row r="114" spans="2:10" s="19" customFormat="1" x14ac:dyDescent="0.25">
      <c r="B114" s="84"/>
      <c r="F114" s="122"/>
    </row>
    <row r="115" spans="2:10" s="19" customFormat="1" ht="36" customHeight="1" x14ac:dyDescent="0.25">
      <c r="B115" s="88" t="str">
        <f>OrcamentoPOA!A27</f>
        <v>3.2</v>
      </c>
      <c r="C115" s="89" t="str">
        <f>OrcamentoPOA!B27</f>
        <v>Especificações técnicas e memorial descritivo</v>
      </c>
      <c r="D115" s="90"/>
      <c r="E115" s="90"/>
      <c r="F115" s="121" t="s">
        <v>11</v>
      </c>
      <c r="G115" s="72" t="s">
        <v>19</v>
      </c>
      <c r="I115" s="72" t="s">
        <v>11</v>
      </c>
    </row>
    <row r="116" spans="2:10" s="19" customFormat="1" x14ac:dyDescent="0.25">
      <c r="B116" s="84"/>
      <c r="F116" s="122"/>
    </row>
    <row r="117" spans="2:10" s="19" customFormat="1" x14ac:dyDescent="0.25">
      <c r="B117" s="85" t="s">
        <v>8</v>
      </c>
      <c r="C117" s="73" t="s">
        <v>7</v>
      </c>
      <c r="D117" s="73" t="s">
        <v>4</v>
      </c>
      <c r="E117" s="73" t="s">
        <v>18</v>
      </c>
      <c r="F117" s="123" t="s">
        <v>6</v>
      </c>
      <c r="G117" s="73" t="s">
        <v>9</v>
      </c>
      <c r="I117" s="73" t="s">
        <v>6</v>
      </c>
    </row>
    <row r="118" spans="2:10" s="19" customFormat="1" x14ac:dyDescent="0.25">
      <c r="B118" s="86" t="s">
        <v>74</v>
      </c>
      <c r="C118" s="74" t="s">
        <v>0</v>
      </c>
      <c r="D118" s="74" t="s">
        <v>5</v>
      </c>
      <c r="E118" s="75">
        <v>137.43</v>
      </c>
      <c r="F118" s="124">
        <v>0</v>
      </c>
      <c r="G118" s="75">
        <f t="shared" ref="G118:G125" si="10">F118*E118</f>
        <v>0</v>
      </c>
      <c r="I118" s="75">
        <v>0</v>
      </c>
    </row>
    <row r="119" spans="2:10" s="19" customFormat="1" x14ac:dyDescent="0.25">
      <c r="B119" s="86" t="s">
        <v>75</v>
      </c>
      <c r="C119" s="74" t="s">
        <v>1</v>
      </c>
      <c r="D119" s="74" t="s">
        <v>5</v>
      </c>
      <c r="E119" s="75">
        <v>100.8</v>
      </c>
      <c r="F119" s="124">
        <f>I119*J119</f>
        <v>15</v>
      </c>
      <c r="G119" s="75">
        <f t="shared" si="10"/>
        <v>1512</v>
      </c>
      <c r="I119" s="82">
        <v>30</v>
      </c>
      <c r="J119" s="143">
        <v>0.5</v>
      </c>
    </row>
    <row r="120" spans="2:10" s="19" customFormat="1" x14ac:dyDescent="0.25">
      <c r="B120" s="86" t="s">
        <v>76</v>
      </c>
      <c r="C120" s="74" t="s">
        <v>2</v>
      </c>
      <c r="D120" s="74" t="s">
        <v>5</v>
      </c>
      <c r="E120" s="75">
        <v>88.68</v>
      </c>
      <c r="F120" s="124">
        <v>0</v>
      </c>
      <c r="G120" s="75">
        <f t="shared" si="10"/>
        <v>0</v>
      </c>
      <c r="I120" s="75">
        <v>0</v>
      </c>
      <c r="J120" s="143"/>
    </row>
    <row r="121" spans="2:10" s="19" customFormat="1" x14ac:dyDescent="0.25">
      <c r="B121" s="86" t="s">
        <v>77</v>
      </c>
      <c r="C121" s="74" t="s">
        <v>14</v>
      </c>
      <c r="D121" s="74" t="s">
        <v>5</v>
      </c>
      <c r="E121" s="75">
        <v>51.43</v>
      </c>
      <c r="F121" s="124">
        <v>0</v>
      </c>
      <c r="G121" s="75">
        <f t="shared" si="10"/>
        <v>0</v>
      </c>
      <c r="I121" s="75">
        <v>0</v>
      </c>
      <c r="J121" s="143"/>
    </row>
    <row r="122" spans="2:10" s="19" customFormat="1" x14ac:dyDescent="0.25">
      <c r="B122" s="86" t="s">
        <v>78</v>
      </c>
      <c r="C122" s="74" t="s">
        <v>15</v>
      </c>
      <c r="D122" s="74" t="s">
        <v>5</v>
      </c>
      <c r="E122" s="75">
        <v>45.24</v>
      </c>
      <c r="F122" s="124">
        <v>0</v>
      </c>
      <c r="G122" s="75">
        <f t="shared" si="10"/>
        <v>0</v>
      </c>
      <c r="I122" s="75">
        <v>0</v>
      </c>
      <c r="J122" s="143"/>
    </row>
    <row r="123" spans="2:10" s="19" customFormat="1" x14ac:dyDescent="0.25">
      <c r="B123" s="86" t="s">
        <v>79</v>
      </c>
      <c r="C123" s="74" t="s">
        <v>16</v>
      </c>
      <c r="D123" s="74" t="s">
        <v>5</v>
      </c>
      <c r="E123" s="75">
        <v>41.7</v>
      </c>
      <c r="F123" s="124">
        <v>0</v>
      </c>
      <c r="G123" s="75">
        <f t="shared" si="10"/>
        <v>0</v>
      </c>
      <c r="I123" s="75"/>
      <c r="J123" s="143"/>
    </row>
    <row r="124" spans="2:10" s="19" customFormat="1" x14ac:dyDescent="0.25">
      <c r="B124" s="86" t="s">
        <v>80</v>
      </c>
      <c r="C124" s="74" t="s">
        <v>17</v>
      </c>
      <c r="D124" s="74" t="s">
        <v>5</v>
      </c>
      <c r="E124" s="75">
        <v>59.58</v>
      </c>
      <c r="F124" s="124">
        <v>0</v>
      </c>
      <c r="G124" s="75">
        <f t="shared" si="10"/>
        <v>0</v>
      </c>
      <c r="I124" s="75">
        <v>0</v>
      </c>
      <c r="J124" s="143"/>
    </row>
    <row r="125" spans="2:10" s="19" customFormat="1" x14ac:dyDescent="0.25">
      <c r="B125" s="86" t="s">
        <v>81</v>
      </c>
      <c r="C125" s="74" t="s">
        <v>3</v>
      </c>
      <c r="D125" s="74" t="s">
        <v>5</v>
      </c>
      <c r="E125" s="75">
        <v>25.28</v>
      </c>
      <c r="F125" s="124">
        <f>I125*J125</f>
        <v>40</v>
      </c>
      <c r="G125" s="75">
        <f t="shared" si="10"/>
        <v>1011.2</v>
      </c>
      <c r="I125" s="75">
        <v>80</v>
      </c>
      <c r="J125" s="143">
        <v>0.5</v>
      </c>
    </row>
    <row r="126" spans="2:10" s="19" customFormat="1" x14ac:dyDescent="0.25">
      <c r="B126" s="84"/>
      <c r="E126" s="76"/>
      <c r="F126" s="125"/>
      <c r="G126" s="76"/>
      <c r="I126" s="76"/>
    </row>
    <row r="127" spans="2:10" s="19" customFormat="1" x14ac:dyDescent="0.25">
      <c r="B127" s="87"/>
      <c r="C127" s="77" t="s">
        <v>10</v>
      </c>
      <c r="D127" s="78"/>
      <c r="E127" s="79"/>
      <c r="F127" s="126"/>
      <c r="G127" s="80">
        <f>SUM(G118:G126)</f>
        <v>2523.1999999999998</v>
      </c>
      <c r="I127" s="79"/>
    </row>
    <row r="128" spans="2:10" s="19" customFormat="1" x14ac:dyDescent="0.25">
      <c r="B128" s="84"/>
      <c r="F128" s="122"/>
    </row>
    <row r="129" spans="2:10" s="19" customFormat="1" x14ac:dyDescent="0.25">
      <c r="B129" s="84"/>
      <c r="F129" s="122"/>
    </row>
    <row r="130" spans="2:10" s="19" customFormat="1" ht="45" x14ac:dyDescent="0.25">
      <c r="B130" s="88" t="str">
        <f>OrcamentoPOA!A28</f>
        <v>3.3</v>
      </c>
      <c r="C130" s="89" t="str">
        <f>OrcamentoPOA!B28</f>
        <v>Elaboração de planilha orçamentária, cronocrama físico financeiro, composição do BDI e encargos sociais</v>
      </c>
      <c r="D130" s="90"/>
      <c r="E130" s="90"/>
      <c r="F130" s="121" t="s">
        <v>11</v>
      </c>
      <c r="G130" s="72" t="s">
        <v>19</v>
      </c>
      <c r="I130" s="72" t="s">
        <v>11</v>
      </c>
    </row>
    <row r="131" spans="2:10" s="19" customFormat="1" x14ac:dyDescent="0.25">
      <c r="B131" s="84"/>
      <c r="F131" s="122"/>
    </row>
    <row r="132" spans="2:10" s="19" customFormat="1" x14ac:dyDescent="0.25">
      <c r="B132" s="85" t="s">
        <v>8</v>
      </c>
      <c r="C132" s="73" t="s">
        <v>7</v>
      </c>
      <c r="D132" s="73" t="s">
        <v>4</v>
      </c>
      <c r="E132" s="73" t="s">
        <v>18</v>
      </c>
      <c r="F132" s="123" t="s">
        <v>6</v>
      </c>
      <c r="G132" s="73" t="s">
        <v>9</v>
      </c>
      <c r="I132" s="73" t="s">
        <v>6</v>
      </c>
    </row>
    <row r="133" spans="2:10" s="19" customFormat="1" x14ac:dyDescent="0.25">
      <c r="B133" s="86" t="s">
        <v>74</v>
      </c>
      <c r="C133" s="74" t="s">
        <v>0</v>
      </c>
      <c r="D133" s="74" t="s">
        <v>5</v>
      </c>
      <c r="E133" s="75">
        <v>137.43</v>
      </c>
      <c r="F133" s="124">
        <v>0</v>
      </c>
      <c r="G133" s="75">
        <f t="shared" ref="G133:G140" si="11">F133*E133</f>
        <v>0</v>
      </c>
      <c r="I133" s="75">
        <v>0</v>
      </c>
    </row>
    <row r="134" spans="2:10" s="19" customFormat="1" x14ac:dyDescent="0.25">
      <c r="B134" s="86" t="s">
        <v>75</v>
      </c>
      <c r="C134" s="74" t="s">
        <v>1</v>
      </c>
      <c r="D134" s="74" t="s">
        <v>5</v>
      </c>
      <c r="E134" s="75">
        <v>100.8</v>
      </c>
      <c r="F134" s="124">
        <f>I134*J134</f>
        <v>15</v>
      </c>
      <c r="G134" s="75">
        <f t="shared" si="11"/>
        <v>1512</v>
      </c>
      <c r="I134" s="82">
        <v>30</v>
      </c>
      <c r="J134" s="143">
        <v>0.5</v>
      </c>
    </row>
    <row r="135" spans="2:10" s="19" customFormat="1" x14ac:dyDescent="0.25">
      <c r="B135" s="86" t="s">
        <v>76</v>
      </c>
      <c r="C135" s="74" t="s">
        <v>2</v>
      </c>
      <c r="D135" s="74" t="s">
        <v>5</v>
      </c>
      <c r="E135" s="75">
        <v>88.68</v>
      </c>
      <c r="F135" s="124">
        <v>0</v>
      </c>
      <c r="G135" s="75">
        <f t="shared" si="11"/>
        <v>0</v>
      </c>
      <c r="I135" s="75">
        <v>0</v>
      </c>
      <c r="J135" s="143"/>
    </row>
    <row r="136" spans="2:10" s="19" customFormat="1" x14ac:dyDescent="0.25">
      <c r="B136" s="86" t="s">
        <v>77</v>
      </c>
      <c r="C136" s="74" t="s">
        <v>14</v>
      </c>
      <c r="D136" s="74" t="s">
        <v>5</v>
      </c>
      <c r="E136" s="75">
        <v>51.43</v>
      </c>
      <c r="F136" s="124">
        <v>0</v>
      </c>
      <c r="G136" s="75">
        <f t="shared" si="11"/>
        <v>0</v>
      </c>
      <c r="I136" s="75">
        <v>0</v>
      </c>
      <c r="J136" s="143"/>
    </row>
    <row r="137" spans="2:10" s="19" customFormat="1" x14ac:dyDescent="0.25">
      <c r="B137" s="86" t="s">
        <v>78</v>
      </c>
      <c r="C137" s="74" t="s">
        <v>15</v>
      </c>
      <c r="D137" s="74" t="s">
        <v>5</v>
      </c>
      <c r="E137" s="75">
        <v>45.24</v>
      </c>
      <c r="F137" s="124">
        <v>0</v>
      </c>
      <c r="G137" s="75">
        <f t="shared" si="11"/>
        <v>0</v>
      </c>
      <c r="I137" s="75">
        <v>0</v>
      </c>
      <c r="J137" s="143"/>
    </row>
    <row r="138" spans="2:10" s="19" customFormat="1" x14ac:dyDescent="0.25">
      <c r="B138" s="86" t="s">
        <v>79</v>
      </c>
      <c r="C138" s="74" t="s">
        <v>16</v>
      </c>
      <c r="D138" s="74" t="s">
        <v>5</v>
      </c>
      <c r="E138" s="75">
        <v>41.7</v>
      </c>
      <c r="F138" s="124">
        <v>0</v>
      </c>
      <c r="G138" s="75">
        <f t="shared" si="11"/>
        <v>0</v>
      </c>
      <c r="I138" s="75"/>
      <c r="J138" s="143"/>
    </row>
    <row r="139" spans="2:10" s="19" customFormat="1" x14ac:dyDescent="0.25">
      <c r="B139" s="86" t="s">
        <v>80</v>
      </c>
      <c r="C139" s="74" t="s">
        <v>17</v>
      </c>
      <c r="D139" s="74" t="s">
        <v>5</v>
      </c>
      <c r="E139" s="75">
        <v>59.58</v>
      </c>
      <c r="F139" s="124">
        <v>0</v>
      </c>
      <c r="G139" s="75">
        <f t="shared" si="11"/>
        <v>0</v>
      </c>
      <c r="I139" s="75">
        <v>0</v>
      </c>
      <c r="J139" s="143"/>
    </row>
    <row r="140" spans="2:10" s="19" customFormat="1" x14ac:dyDescent="0.25">
      <c r="B140" s="86" t="s">
        <v>81</v>
      </c>
      <c r="C140" s="74" t="s">
        <v>3</v>
      </c>
      <c r="D140" s="74" t="s">
        <v>5</v>
      </c>
      <c r="E140" s="75">
        <v>25.28</v>
      </c>
      <c r="F140" s="124">
        <f>I140*J140</f>
        <v>60</v>
      </c>
      <c r="G140" s="75">
        <f t="shared" si="11"/>
        <v>1516.8000000000002</v>
      </c>
      <c r="I140" s="75">
        <v>120</v>
      </c>
      <c r="J140" s="143">
        <v>0.5</v>
      </c>
    </row>
    <row r="141" spans="2:10" s="19" customFormat="1" x14ac:dyDescent="0.25">
      <c r="B141" s="84"/>
      <c r="E141" s="76"/>
      <c r="F141" s="125"/>
      <c r="G141" s="76"/>
      <c r="I141" s="76"/>
    </row>
    <row r="142" spans="2:10" s="19" customFormat="1" x14ac:dyDescent="0.25">
      <c r="B142" s="87"/>
      <c r="C142" s="77" t="s">
        <v>10</v>
      </c>
      <c r="D142" s="78"/>
      <c r="E142" s="79"/>
      <c r="F142" s="126"/>
      <c r="G142" s="80">
        <f>SUM(G133:G141)</f>
        <v>3028.8</v>
      </c>
      <c r="I142" s="79"/>
    </row>
  </sheetData>
  <mergeCells count="5">
    <mergeCell ref="B4:G4"/>
    <mergeCell ref="B5:G5"/>
    <mergeCell ref="B6:G6"/>
    <mergeCell ref="B7:C7"/>
    <mergeCell ref="B8:C8"/>
  </mergeCells>
  <pageMargins left="0.511811024" right="0.511811024" top="0.78740157499999996" bottom="0.78740157499999996" header="0.31496062000000002" footer="0.31496062000000002"/>
  <pageSetup paperSize="9" fitToHeight="0" orientation="portrait" r:id="rId1"/>
  <rowBreaks count="3" manualBreakCount="3">
    <brk id="69" min="1" max="6" man="1"/>
    <brk id="99" min="1" max="6" man="1"/>
    <brk id="129" min="1"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249977111117893"/>
    <pageSetUpPr fitToPage="1"/>
  </sheetPr>
  <dimension ref="A1:I122"/>
  <sheetViews>
    <sheetView view="pageBreakPreview" zoomScaleNormal="100" zoomScaleSheetLayoutView="100" workbookViewId="0">
      <selection sqref="A1:G118"/>
    </sheetView>
  </sheetViews>
  <sheetFormatPr defaultRowHeight="15" x14ac:dyDescent="0.25"/>
  <cols>
    <col min="1" max="1" width="5.28515625" customWidth="1"/>
    <col min="2" max="2" width="61.140625" customWidth="1"/>
    <col min="3" max="3" width="12.42578125" customWidth="1"/>
    <col min="4" max="7" width="11.28515625" customWidth="1"/>
  </cols>
  <sheetData>
    <row r="1" spans="1:9" s="4" customFormat="1" ht="20.25" customHeight="1" x14ac:dyDescent="0.2">
      <c r="A1" s="181" t="s">
        <v>36</v>
      </c>
      <c r="B1" s="182"/>
      <c r="C1" s="182"/>
      <c r="D1" s="182"/>
      <c r="E1" s="182"/>
      <c r="F1" s="182"/>
      <c r="G1" s="183"/>
    </row>
    <row r="2" spans="1:9" s="1" customFormat="1" ht="27" customHeight="1" x14ac:dyDescent="0.2">
      <c r="A2" s="190" t="s">
        <v>153</v>
      </c>
      <c r="B2" s="191"/>
      <c r="C2" s="191"/>
      <c r="D2" s="191"/>
      <c r="E2" s="191"/>
      <c r="F2" s="191"/>
      <c r="G2" s="197"/>
      <c r="H2" s="55"/>
      <c r="I2" s="58"/>
    </row>
    <row r="3" spans="1:9" s="1" customFormat="1" ht="13.5" customHeight="1" x14ac:dyDescent="0.2">
      <c r="A3" s="190" t="s">
        <v>160</v>
      </c>
      <c r="B3" s="191"/>
      <c r="C3" s="191"/>
      <c r="D3" s="191"/>
      <c r="E3" s="191"/>
      <c r="F3" s="191"/>
      <c r="G3" s="197"/>
      <c r="H3" s="55"/>
      <c r="I3" s="58"/>
    </row>
    <row r="4" spans="1:9" s="1" customFormat="1" ht="12.75" customHeight="1" x14ac:dyDescent="0.2">
      <c r="A4" s="190" t="s">
        <v>100</v>
      </c>
      <c r="B4" s="191"/>
      <c r="C4" s="191"/>
      <c r="D4" s="56"/>
      <c r="E4" s="56"/>
      <c r="F4" s="56"/>
      <c r="G4" s="149"/>
      <c r="H4" s="58"/>
      <c r="I4" s="58"/>
    </row>
    <row r="5" spans="1:9" s="1" customFormat="1" ht="12.75" customHeight="1" x14ac:dyDescent="0.2">
      <c r="A5" s="190" t="s">
        <v>89</v>
      </c>
      <c r="B5" s="191"/>
      <c r="C5" s="191"/>
      <c r="D5" s="191"/>
      <c r="E5" s="191"/>
      <c r="F5" s="56"/>
      <c r="G5" s="149"/>
    </row>
    <row r="6" spans="1:9" s="1" customFormat="1" ht="12.75" x14ac:dyDescent="0.2">
      <c r="A6" s="129" t="s">
        <v>90</v>
      </c>
      <c r="B6" s="54">
        <f>'BDI CONVENCIONAL SEM DESONER.'!C32</f>
        <v>0.22678527360258505</v>
      </c>
      <c r="C6" s="55"/>
      <c r="D6" s="56"/>
      <c r="E6" s="56"/>
      <c r="F6" s="56"/>
      <c r="G6" s="149"/>
    </row>
    <row r="7" spans="1:9" ht="6" customHeight="1" x14ac:dyDescent="0.25">
      <c r="A7" s="150"/>
      <c r="B7" s="59"/>
      <c r="C7" s="59"/>
      <c r="D7" s="59"/>
      <c r="E7" s="59"/>
      <c r="F7" s="59"/>
      <c r="G7" s="151"/>
    </row>
    <row r="8" spans="1:9" s="1" customFormat="1" ht="11.25" customHeight="1" x14ac:dyDescent="0.2">
      <c r="A8" s="223" t="s">
        <v>31</v>
      </c>
      <c r="B8" s="223" t="s">
        <v>32</v>
      </c>
      <c r="C8" s="223" t="s">
        <v>10</v>
      </c>
      <c r="D8" s="223" t="s">
        <v>37</v>
      </c>
      <c r="E8" s="223" t="s">
        <v>38</v>
      </c>
      <c r="F8" s="223" t="s">
        <v>39</v>
      </c>
      <c r="G8" s="223" t="s">
        <v>10</v>
      </c>
    </row>
    <row r="9" spans="1:9" s="1" customFormat="1" ht="11.25" x14ac:dyDescent="0.2">
      <c r="A9" s="223"/>
      <c r="B9" s="223"/>
      <c r="C9" s="223"/>
      <c r="D9" s="223"/>
      <c r="E9" s="223"/>
      <c r="F9" s="223"/>
      <c r="G9" s="223"/>
    </row>
    <row r="10" spans="1:9" s="1" customFormat="1" ht="15.75" customHeight="1" x14ac:dyDescent="0.2">
      <c r="A10" s="227" t="str">
        <f>OrcamentoPEL!B11</f>
        <v>NOVA CONSTRUÇÂO - LABORATÓRIO</v>
      </c>
      <c r="B10" s="228"/>
      <c r="C10" s="228"/>
      <c r="D10" s="228"/>
      <c r="E10" s="228"/>
      <c r="F10" s="228"/>
      <c r="G10" s="229"/>
    </row>
    <row r="11" spans="1:9" s="1" customFormat="1" ht="11.25" customHeight="1" x14ac:dyDescent="0.2">
      <c r="A11" s="217" t="str">
        <f>OrcamentoPEL!A12</f>
        <v>1.1</v>
      </c>
      <c r="B11" s="219" t="str">
        <f>OrcamentoPEL!B12</f>
        <v>Sondagem do terreno para o projeto das fundações (considerado 4 furos de 10 metros de profundidade mais o relatório de sondagem)</v>
      </c>
      <c r="C11" s="221">
        <f>VLOOKUP(A11,OrcamentoPEL!$A$12:$H$53,8,0)</f>
        <v>4471.12</v>
      </c>
      <c r="D11" s="62">
        <f>$C11*D12</f>
        <v>4471.12</v>
      </c>
      <c r="E11" s="62">
        <f>$C11*E12</f>
        <v>0</v>
      </c>
      <c r="F11" s="62">
        <f>$C11*F12</f>
        <v>0</v>
      </c>
      <c r="G11" s="38">
        <f t="shared" ref="G11:G36" si="0">SUM(D11:F11)</f>
        <v>4471.12</v>
      </c>
    </row>
    <row r="12" spans="1:9" s="1" customFormat="1" ht="11.25" x14ac:dyDescent="0.2">
      <c r="A12" s="218"/>
      <c r="B12" s="220"/>
      <c r="C12" s="222"/>
      <c r="D12" s="43">
        <v>1</v>
      </c>
      <c r="E12" s="43"/>
      <c r="F12" s="43"/>
      <c r="G12" s="44">
        <f t="shared" si="0"/>
        <v>1</v>
      </c>
    </row>
    <row r="13" spans="1:9" s="1" customFormat="1" ht="11.25" customHeight="1" x14ac:dyDescent="0.2">
      <c r="A13" s="217" t="str">
        <f>OrcamentoPEL!A13</f>
        <v>1.2</v>
      </c>
      <c r="B13" s="219" t="str">
        <f>OrcamentoPEL!B13</f>
        <v>Serviço de topografia</v>
      </c>
      <c r="C13" s="221">
        <f>VLOOKUP(A13,OrcamentoPEL!$A$12:$H$53,8,0)</f>
        <v>764</v>
      </c>
      <c r="D13" s="62">
        <f>$C13*D14</f>
        <v>764</v>
      </c>
      <c r="E13" s="62">
        <f>$C13*E14</f>
        <v>0</v>
      </c>
      <c r="F13" s="62">
        <f>$C13*F14</f>
        <v>0</v>
      </c>
      <c r="G13" s="38">
        <f t="shared" si="0"/>
        <v>764</v>
      </c>
    </row>
    <row r="14" spans="1:9" s="1" customFormat="1" ht="11.25" x14ac:dyDescent="0.2">
      <c r="A14" s="218"/>
      <c r="B14" s="220"/>
      <c r="C14" s="222"/>
      <c r="D14" s="43">
        <v>1</v>
      </c>
      <c r="E14" s="43"/>
      <c r="F14" s="43"/>
      <c r="G14" s="44">
        <f t="shared" si="0"/>
        <v>1</v>
      </c>
    </row>
    <row r="15" spans="1:9" s="1" customFormat="1" ht="11.25" x14ac:dyDescent="0.2">
      <c r="A15" s="217" t="str">
        <f>OrcamentoPEL!A14</f>
        <v>1.3</v>
      </c>
      <c r="B15" s="219" t="str">
        <f>OrcamentoPEL!B14</f>
        <v>Projeto Arquitetônico completo, com detalhamento do ambiente interno da edificação de acordo com a necessidade dos pesquisadores</v>
      </c>
      <c r="C15" s="221">
        <f>VLOOKUP(A15,OrcamentoPEL!$A$12:$H$53,8,0)</f>
        <v>9504</v>
      </c>
      <c r="D15" s="62">
        <f>$C15*D16</f>
        <v>9504</v>
      </c>
      <c r="E15" s="62">
        <f>$C15*E16</f>
        <v>0</v>
      </c>
      <c r="F15" s="62">
        <f>$C15*F16</f>
        <v>0</v>
      </c>
      <c r="G15" s="38">
        <f t="shared" si="0"/>
        <v>9504</v>
      </c>
    </row>
    <row r="16" spans="1:9" s="1" customFormat="1" ht="11.25" x14ac:dyDescent="0.2">
      <c r="A16" s="218"/>
      <c r="B16" s="220"/>
      <c r="C16" s="222"/>
      <c r="D16" s="45">
        <v>1</v>
      </c>
      <c r="E16" s="45"/>
      <c r="F16" s="43"/>
      <c r="G16" s="44">
        <f t="shared" si="0"/>
        <v>1</v>
      </c>
    </row>
    <row r="17" spans="1:7" s="1" customFormat="1" ht="11.25" x14ac:dyDescent="0.2">
      <c r="A17" s="217" t="str">
        <f>OrcamentoPEL!A15</f>
        <v>1.4</v>
      </c>
      <c r="B17" s="219" t="str">
        <f>OrcamentoPEL!B15</f>
        <v>Projeto estrutural (inclusive fundações) considerando a ação do vento sobre a edificação e o telhado (usar isopletas e a fórmula q=0,613.Vk² conforme NBR-6123)</v>
      </c>
      <c r="C17" s="221">
        <f>VLOOKUP(A17,OrcamentoPEL!$A$12:$H$53,8,0)</f>
        <v>9340</v>
      </c>
      <c r="D17" s="62">
        <f>$C17*D18</f>
        <v>4670</v>
      </c>
      <c r="E17" s="62">
        <f>$C17*E18</f>
        <v>4670</v>
      </c>
      <c r="F17" s="62">
        <f>$C17*F18</f>
        <v>0</v>
      </c>
      <c r="G17" s="38">
        <f t="shared" si="0"/>
        <v>9340</v>
      </c>
    </row>
    <row r="18" spans="1:7" s="1" customFormat="1" ht="11.25" x14ac:dyDescent="0.2">
      <c r="A18" s="218"/>
      <c r="B18" s="220"/>
      <c r="C18" s="222"/>
      <c r="D18" s="43">
        <v>0.5</v>
      </c>
      <c r="E18" s="43">
        <v>0.5</v>
      </c>
      <c r="F18" s="46"/>
      <c r="G18" s="44">
        <f t="shared" si="0"/>
        <v>1</v>
      </c>
    </row>
    <row r="19" spans="1:7" s="1" customFormat="1" ht="11.25" customHeight="1" x14ac:dyDescent="0.2">
      <c r="A19" s="217" t="str">
        <f>OrcamentoPEL!A16</f>
        <v>1.5</v>
      </c>
      <c r="B19" s="219" t="str">
        <f>OrcamentoPEL!B16</f>
        <v>Projetos de instalações hidrossanitárias e águas pluviais</v>
      </c>
      <c r="C19" s="221">
        <f>VLOOKUP(A19,OrcamentoPEL!$A$12:$H$53,8,0)</f>
        <v>5872</v>
      </c>
      <c r="D19" s="62">
        <f>$C19*D20</f>
        <v>0</v>
      </c>
      <c r="E19" s="62">
        <f>$C19*E20</f>
        <v>4697.6000000000004</v>
      </c>
      <c r="F19" s="62">
        <f>$C19*F20</f>
        <v>1174.4000000000001</v>
      </c>
      <c r="G19" s="38">
        <f t="shared" si="0"/>
        <v>5872</v>
      </c>
    </row>
    <row r="20" spans="1:7" s="1" customFormat="1" ht="11.25" x14ac:dyDescent="0.2">
      <c r="A20" s="218"/>
      <c r="B20" s="220"/>
      <c r="C20" s="222"/>
      <c r="D20" s="43"/>
      <c r="E20" s="43">
        <v>0.8</v>
      </c>
      <c r="F20" s="45">
        <v>0.2</v>
      </c>
      <c r="G20" s="44">
        <f t="shared" si="0"/>
        <v>1</v>
      </c>
    </row>
    <row r="21" spans="1:7" s="1" customFormat="1" ht="11.25" x14ac:dyDescent="0.2">
      <c r="A21" s="217" t="str">
        <f>OrcamentoPEL!A17</f>
        <v>1.6</v>
      </c>
      <c r="B21" s="219" t="str">
        <f>OrcamentoPEL!B17</f>
        <v>Projeto de cabeamento estruturado (telefonia e lógica)</v>
      </c>
      <c r="C21" s="221">
        <f>VLOOKUP(A21,OrcamentoPEL!$A$12:$H$53,8,0)</f>
        <v>3760</v>
      </c>
      <c r="D21" s="62">
        <f>$C21*D22</f>
        <v>0</v>
      </c>
      <c r="E21" s="62">
        <f>$C21*E22</f>
        <v>3008</v>
      </c>
      <c r="F21" s="62">
        <f>$C21*F22</f>
        <v>752</v>
      </c>
      <c r="G21" s="38">
        <f t="shared" si="0"/>
        <v>3760</v>
      </c>
    </row>
    <row r="22" spans="1:7" s="1" customFormat="1" ht="11.25" x14ac:dyDescent="0.2">
      <c r="A22" s="218"/>
      <c r="B22" s="220"/>
      <c r="C22" s="222"/>
      <c r="D22" s="46"/>
      <c r="E22" s="45">
        <v>0.8</v>
      </c>
      <c r="F22" s="43">
        <v>0.2</v>
      </c>
      <c r="G22" s="44">
        <f t="shared" si="0"/>
        <v>1</v>
      </c>
    </row>
    <row r="23" spans="1:7" s="1" customFormat="1" ht="13.5" customHeight="1" x14ac:dyDescent="0.2">
      <c r="A23" s="217" t="str">
        <f>OrcamentoPEL!A18</f>
        <v>1.7</v>
      </c>
      <c r="B23" s="219" t="str">
        <f>OrcamentoPEL!B18</f>
        <v>Projeto de instalações elétricas</v>
      </c>
      <c r="C23" s="221">
        <f>VLOOKUP(A23,OrcamentoPEL!$A$12:$H$53,8,0)</f>
        <v>5872</v>
      </c>
      <c r="D23" s="62">
        <f>$C23*D24</f>
        <v>0</v>
      </c>
      <c r="E23" s="62">
        <f>$C23*E24</f>
        <v>4697.6000000000004</v>
      </c>
      <c r="F23" s="62">
        <f>$C23*F24</f>
        <v>1174.4000000000001</v>
      </c>
      <c r="G23" s="38">
        <f t="shared" si="0"/>
        <v>5872</v>
      </c>
    </row>
    <row r="24" spans="1:7" s="1" customFormat="1" ht="11.25" x14ac:dyDescent="0.2">
      <c r="A24" s="218"/>
      <c r="B24" s="220"/>
      <c r="C24" s="222"/>
      <c r="D24" s="46"/>
      <c r="E24" s="45">
        <v>0.8</v>
      </c>
      <c r="F24" s="45">
        <v>0.2</v>
      </c>
      <c r="G24" s="44">
        <f t="shared" si="0"/>
        <v>1</v>
      </c>
    </row>
    <row r="25" spans="1:7" s="1" customFormat="1" ht="12.75" customHeight="1" x14ac:dyDescent="0.2">
      <c r="A25" s="217" t="str">
        <f>OrcamentoPEL!A19</f>
        <v>1.8</v>
      </c>
      <c r="B25" s="219" t="str">
        <f>OrcamentoPEL!B19</f>
        <v>Projeto de prevenção e combate a incêndio (PPCI), inclusive SPDA caso necessário, aprovado no Corpo de Bombeiros</v>
      </c>
      <c r="C25" s="221">
        <f>VLOOKUP(A25,OrcamentoPEL!$A$12:$H$53,8,0)</f>
        <v>3016</v>
      </c>
      <c r="D25" s="62">
        <f>$C25*D26</f>
        <v>0</v>
      </c>
      <c r="E25" s="62">
        <f>$C25*E26</f>
        <v>1206.4000000000001</v>
      </c>
      <c r="F25" s="62">
        <f>$C25*F26</f>
        <v>1809.6</v>
      </c>
      <c r="G25" s="38">
        <f t="shared" si="0"/>
        <v>3016</v>
      </c>
    </row>
    <row r="26" spans="1:7" s="1" customFormat="1" ht="11.25" x14ac:dyDescent="0.2">
      <c r="A26" s="218"/>
      <c r="B26" s="220"/>
      <c r="C26" s="222"/>
      <c r="D26" s="43"/>
      <c r="E26" s="43">
        <v>0.4</v>
      </c>
      <c r="F26" s="45">
        <v>0.6</v>
      </c>
      <c r="G26" s="44">
        <f t="shared" si="0"/>
        <v>1</v>
      </c>
    </row>
    <row r="27" spans="1:7" s="1" customFormat="1" ht="12.75" customHeight="1" x14ac:dyDescent="0.2">
      <c r="A27" s="217" t="str">
        <f>OrcamentoPEL!A20</f>
        <v>1.9</v>
      </c>
      <c r="B27" s="219" t="str">
        <f>OrcamentoPEL!B20</f>
        <v>Projeto da pavimentação externa</v>
      </c>
      <c r="C27" s="221">
        <f>VLOOKUP(A27,OrcamentoPEL!$A$12:$H$53,8,0)</f>
        <v>516</v>
      </c>
      <c r="D27" s="62">
        <f>$C27*D28</f>
        <v>0</v>
      </c>
      <c r="E27" s="62">
        <f>$C27*E28</f>
        <v>0</v>
      </c>
      <c r="F27" s="62">
        <f>$C27*F28</f>
        <v>516</v>
      </c>
      <c r="G27" s="38">
        <f t="shared" si="0"/>
        <v>516</v>
      </c>
    </row>
    <row r="28" spans="1:7" s="1" customFormat="1" ht="11.25" x14ac:dyDescent="0.2">
      <c r="A28" s="218"/>
      <c r="B28" s="220"/>
      <c r="C28" s="222"/>
      <c r="D28" s="43"/>
      <c r="E28" s="43"/>
      <c r="F28" s="43">
        <v>1</v>
      </c>
      <c r="G28" s="44">
        <f t="shared" si="0"/>
        <v>1</v>
      </c>
    </row>
    <row r="29" spans="1:7" s="1" customFormat="1" ht="11.25" x14ac:dyDescent="0.2">
      <c r="A29" s="217" t="str">
        <f>OrcamentoPEL!A21</f>
        <v>1.10</v>
      </c>
      <c r="B29" s="219" t="str">
        <f>OrcamentoPEL!B21</f>
        <v>Especificações técnicas e memorial descritivo</v>
      </c>
      <c r="C29" s="221">
        <f>VLOOKUP(A29,OrcamentoPEL!$A$12:$H$53,8,0)</f>
        <v>6190.85</v>
      </c>
      <c r="D29" s="62">
        <f t="shared" ref="D29:F31" si="1">$C29*D30</f>
        <v>0</v>
      </c>
      <c r="E29" s="62">
        <f t="shared" si="1"/>
        <v>0</v>
      </c>
      <c r="F29" s="62">
        <f t="shared" si="1"/>
        <v>6190.85</v>
      </c>
      <c r="G29" s="38">
        <f t="shared" si="0"/>
        <v>6190.85</v>
      </c>
    </row>
    <row r="30" spans="1:7" s="1" customFormat="1" ht="11.25" x14ac:dyDescent="0.2">
      <c r="A30" s="218"/>
      <c r="B30" s="220"/>
      <c r="C30" s="222"/>
      <c r="D30" s="45"/>
      <c r="E30" s="45"/>
      <c r="F30" s="45">
        <v>1</v>
      </c>
      <c r="G30" s="44">
        <f t="shared" si="0"/>
        <v>1</v>
      </c>
    </row>
    <row r="31" spans="1:7" s="1" customFormat="1" ht="11.25" x14ac:dyDescent="0.2">
      <c r="A31" s="217" t="str">
        <f>OrcamentoPEL!A22</f>
        <v>1.11</v>
      </c>
      <c r="B31" s="219" t="str">
        <f>OrcamentoPEL!B22</f>
        <v>Elaboração de planilha orçamentária, cronocrama físico financeiro, composição do BDI e encargos sociais</v>
      </c>
      <c r="C31" s="221">
        <f>VLOOKUP(A31,OrcamentoPEL!$A$12:$H$53,8,0)</f>
        <v>7431.37</v>
      </c>
      <c r="D31" s="62">
        <f t="shared" si="1"/>
        <v>0</v>
      </c>
      <c r="E31" s="62">
        <f t="shared" si="1"/>
        <v>0</v>
      </c>
      <c r="F31" s="62">
        <f t="shared" si="1"/>
        <v>7431.37</v>
      </c>
      <c r="G31" s="38">
        <f t="shared" si="0"/>
        <v>7431.37</v>
      </c>
    </row>
    <row r="32" spans="1:7" s="1" customFormat="1" ht="11.25" x14ac:dyDescent="0.2">
      <c r="A32" s="218"/>
      <c r="B32" s="220"/>
      <c r="C32" s="222"/>
      <c r="D32" s="43"/>
      <c r="E32" s="43"/>
      <c r="F32" s="43">
        <v>1</v>
      </c>
      <c r="G32" s="44">
        <f t="shared" si="0"/>
        <v>1</v>
      </c>
    </row>
    <row r="33" spans="1:7" s="1" customFormat="1" ht="11.25" x14ac:dyDescent="0.2">
      <c r="A33" s="217" t="str">
        <f>OrcamentoPEL!A23</f>
        <v>1.12</v>
      </c>
      <c r="B33" s="219" t="str">
        <f>OrcamentoPEL!B23</f>
        <v>Cópias</v>
      </c>
      <c r="C33" s="221">
        <f>VLOOKUP(A33,OrcamentoPEL!$A$12:$H$53,8,0)</f>
        <v>711.59999999999991</v>
      </c>
      <c r="D33" s="62">
        <f t="shared" ref="D33:F35" si="2">$C33*D34</f>
        <v>142.32</v>
      </c>
      <c r="E33" s="62">
        <f t="shared" si="2"/>
        <v>142.32</v>
      </c>
      <c r="F33" s="62">
        <f t="shared" si="2"/>
        <v>426.95999999999992</v>
      </c>
      <c r="G33" s="38">
        <f t="shared" si="0"/>
        <v>711.59999999999991</v>
      </c>
    </row>
    <row r="34" spans="1:7" s="1" customFormat="1" ht="11.25" x14ac:dyDescent="0.2">
      <c r="A34" s="218"/>
      <c r="B34" s="220"/>
      <c r="C34" s="222"/>
      <c r="D34" s="43">
        <v>0.2</v>
      </c>
      <c r="E34" s="43">
        <v>0.2</v>
      </c>
      <c r="F34" s="43">
        <v>0.6</v>
      </c>
      <c r="G34" s="44">
        <f t="shared" si="0"/>
        <v>1</v>
      </c>
    </row>
    <row r="35" spans="1:7" s="1" customFormat="1" ht="11.25" x14ac:dyDescent="0.2">
      <c r="A35" s="217" t="str">
        <f>OrcamentoPEL!A24</f>
        <v>1.13</v>
      </c>
      <c r="B35" s="219" t="str">
        <f>OrcamentoPEL!B24</f>
        <v>Taxas e emolumentos (ART/RRT)</v>
      </c>
      <c r="C35" s="221">
        <f>VLOOKUP(A35,OrcamentoPEL!$A$12:$H$53,8,0)</f>
        <v>1581.2400000000002</v>
      </c>
      <c r="D35" s="62">
        <f t="shared" si="2"/>
        <v>316.24800000000005</v>
      </c>
      <c r="E35" s="62">
        <f t="shared" si="2"/>
        <v>316.24800000000005</v>
      </c>
      <c r="F35" s="62">
        <f t="shared" si="2"/>
        <v>948.74400000000014</v>
      </c>
      <c r="G35" s="38">
        <f t="shared" si="0"/>
        <v>1581.2400000000002</v>
      </c>
    </row>
    <row r="36" spans="1:7" s="1" customFormat="1" ht="11.25" x14ac:dyDescent="0.2">
      <c r="A36" s="218"/>
      <c r="B36" s="220"/>
      <c r="C36" s="222"/>
      <c r="D36" s="43">
        <v>0.2</v>
      </c>
      <c r="E36" s="43">
        <v>0.2</v>
      </c>
      <c r="F36" s="43">
        <v>0.6</v>
      </c>
      <c r="G36" s="44">
        <f t="shared" si="0"/>
        <v>1</v>
      </c>
    </row>
    <row r="37" spans="1:7" s="1" customFormat="1" ht="11.25" x14ac:dyDescent="0.2">
      <c r="A37" s="152"/>
      <c r="B37" s="39"/>
      <c r="C37" s="40"/>
      <c r="D37" s="41"/>
      <c r="E37" s="41"/>
      <c r="F37" s="41"/>
      <c r="G37" s="153"/>
    </row>
    <row r="38" spans="1:7" s="1" customFormat="1" ht="11.25" x14ac:dyDescent="0.2">
      <c r="A38" s="47"/>
      <c r="B38" s="48" t="s">
        <v>85</v>
      </c>
      <c r="C38" s="49">
        <f>SUM(C11:C36)</f>
        <v>59030.179999999993</v>
      </c>
      <c r="D38" s="50">
        <f t="shared" ref="D38:E38" si="3">D33+D31+D29+D27+D25+D23+D21+D19+D17+D15+D13+D11+D35</f>
        <v>19867.687999999998</v>
      </c>
      <c r="E38" s="50">
        <f t="shared" si="3"/>
        <v>18738.167999999998</v>
      </c>
      <c r="F38" s="50">
        <f>F33+F31+F29+F27+F25+F23+F21+F19+F17+F15+F13+F11+F35</f>
        <v>20424.324000000001</v>
      </c>
      <c r="G38" s="50">
        <f>SUM(D38:F38)</f>
        <v>59030.18</v>
      </c>
    </row>
    <row r="39" spans="1:7" s="1" customFormat="1" ht="6" customHeight="1" x14ac:dyDescent="0.2">
      <c r="A39" s="215"/>
      <c r="B39" s="216"/>
      <c r="C39" s="216"/>
      <c r="D39" s="63"/>
      <c r="E39" s="56"/>
      <c r="F39" s="56"/>
      <c r="G39" s="139"/>
    </row>
    <row r="40" spans="1:7" s="5" customFormat="1" ht="11.25" x14ac:dyDescent="0.2">
      <c r="A40" s="51"/>
      <c r="B40" s="48" t="s">
        <v>40</v>
      </c>
      <c r="C40" s="50"/>
      <c r="D40" s="50">
        <f>D38</f>
        <v>19867.687999999998</v>
      </c>
      <c r="E40" s="50">
        <f>E38+D40</f>
        <v>38605.856</v>
      </c>
      <c r="F40" s="50">
        <f>F38+E40</f>
        <v>59030.18</v>
      </c>
      <c r="G40" s="50"/>
    </row>
    <row r="41" spans="1:7" s="6" customFormat="1" ht="11.25" x14ac:dyDescent="0.2">
      <c r="A41" s="51"/>
      <c r="B41" s="48" t="s">
        <v>86</v>
      </c>
      <c r="C41" s="50"/>
      <c r="D41" s="52">
        <f>D38/$C$38</f>
        <v>0.33656831132820536</v>
      </c>
      <c r="E41" s="52">
        <f>E38/$C$38</f>
        <v>0.31743369239260322</v>
      </c>
      <c r="F41" s="52">
        <f>F38/$C$38</f>
        <v>0.34599799627919148</v>
      </c>
      <c r="G41" s="52">
        <f>SUM(D41:F41)</f>
        <v>1</v>
      </c>
    </row>
    <row r="42" spans="1:7" s="5" customFormat="1" ht="11.25" x14ac:dyDescent="0.2">
      <c r="A42" s="51"/>
      <c r="B42" s="48" t="s">
        <v>87</v>
      </c>
      <c r="C42" s="50"/>
      <c r="D42" s="52">
        <f>D40/$C$38</f>
        <v>0.33656831132820536</v>
      </c>
      <c r="E42" s="52">
        <f>E40/$C$38</f>
        <v>0.65400200372080863</v>
      </c>
      <c r="F42" s="52">
        <f>F40/$C$38</f>
        <v>1.0000000000000002</v>
      </c>
      <c r="G42" s="52"/>
    </row>
    <row r="43" spans="1:7" s="1" customFormat="1" ht="21.75" customHeight="1" x14ac:dyDescent="0.2">
      <c r="A43" s="154"/>
      <c r="B43" s="58"/>
      <c r="C43" s="58"/>
      <c r="D43" s="58"/>
      <c r="E43" s="58"/>
      <c r="F43" s="58"/>
      <c r="G43" s="149"/>
    </row>
    <row r="44" spans="1:7" ht="11.25" customHeight="1" x14ac:dyDescent="0.25">
      <c r="A44" s="223" t="s">
        <v>31</v>
      </c>
      <c r="B44" s="223" t="s">
        <v>32</v>
      </c>
      <c r="C44" s="223" t="s">
        <v>10</v>
      </c>
      <c r="D44" s="223" t="s">
        <v>37</v>
      </c>
      <c r="E44" s="223" t="s">
        <v>38</v>
      </c>
      <c r="F44" s="223" t="s">
        <v>39</v>
      </c>
      <c r="G44" s="223" t="s">
        <v>10</v>
      </c>
    </row>
    <row r="45" spans="1:7" ht="11.25" customHeight="1" x14ac:dyDescent="0.25">
      <c r="A45" s="223"/>
      <c r="B45" s="223"/>
      <c r="C45" s="223"/>
      <c r="D45" s="223"/>
      <c r="E45" s="223"/>
      <c r="F45" s="223"/>
      <c r="G45" s="223"/>
    </row>
    <row r="46" spans="1:7" ht="15" customHeight="1" x14ac:dyDescent="0.25">
      <c r="A46" s="227" t="str">
        <f>OrcamentoPEL!B26</f>
        <v>NOVA CONSTRUÇÃO - GALPÃO</v>
      </c>
      <c r="B46" s="228"/>
      <c r="C46" s="228"/>
      <c r="D46" s="228"/>
      <c r="E46" s="228"/>
      <c r="F46" s="228"/>
      <c r="G46" s="229"/>
    </row>
    <row r="47" spans="1:7" ht="11.25" customHeight="1" x14ac:dyDescent="0.25">
      <c r="A47" s="217" t="str">
        <f>OrcamentoPEL!A27</f>
        <v>2.1</v>
      </c>
      <c r="B47" s="219" t="str">
        <f>OrcamentoPEL!B27</f>
        <v>Sondagem do terreno para o projeto das fundações (considerado 6 furos de 10 metros de profundidade mais o relatório de sondagem)</v>
      </c>
      <c r="C47" s="221">
        <f>VLOOKUP(A47,OrcamentoPEL!$A$12:$H$53,8,0)</f>
        <v>4471.12</v>
      </c>
      <c r="D47" s="62">
        <f>$C47*D48</f>
        <v>4471.12</v>
      </c>
      <c r="E47" s="62">
        <f>$C47*E48</f>
        <v>0</v>
      </c>
      <c r="F47" s="62">
        <f>$C47*F48</f>
        <v>0</v>
      </c>
      <c r="G47" s="38">
        <f t="shared" ref="G47:G72" si="4">SUM(D47:F47)</f>
        <v>4471.12</v>
      </c>
    </row>
    <row r="48" spans="1:7" ht="11.25" customHeight="1" x14ac:dyDescent="0.25">
      <c r="A48" s="218"/>
      <c r="B48" s="220"/>
      <c r="C48" s="222"/>
      <c r="D48" s="43">
        <v>1</v>
      </c>
      <c r="E48" s="43"/>
      <c r="F48" s="43"/>
      <c r="G48" s="44">
        <f t="shared" si="4"/>
        <v>1</v>
      </c>
    </row>
    <row r="49" spans="1:7" ht="11.25" customHeight="1" x14ac:dyDescent="0.25">
      <c r="A49" s="217" t="str">
        <f>OrcamentoPEL!A28</f>
        <v>2.2</v>
      </c>
      <c r="B49" s="219" t="str">
        <f>OrcamentoPEL!B28</f>
        <v>Serviço de topografia</v>
      </c>
      <c r="C49" s="221">
        <f>VLOOKUP(A49,OrcamentoPEL!$A$12:$H$53,8,0)</f>
        <v>1671.25</v>
      </c>
      <c r="D49" s="62">
        <f>$C49*D50</f>
        <v>1671.25</v>
      </c>
      <c r="E49" s="62">
        <f>$C49*E50</f>
        <v>0</v>
      </c>
      <c r="F49" s="62">
        <f>$C49*F50</f>
        <v>0</v>
      </c>
      <c r="G49" s="38">
        <f t="shared" si="4"/>
        <v>1671.25</v>
      </c>
    </row>
    <row r="50" spans="1:7" ht="11.25" customHeight="1" x14ac:dyDescent="0.25">
      <c r="A50" s="218"/>
      <c r="B50" s="220"/>
      <c r="C50" s="222"/>
      <c r="D50" s="43">
        <v>1</v>
      </c>
      <c r="E50" s="43"/>
      <c r="F50" s="43"/>
      <c r="G50" s="44">
        <f t="shared" si="4"/>
        <v>1</v>
      </c>
    </row>
    <row r="51" spans="1:7" ht="11.25" customHeight="1" x14ac:dyDescent="0.25">
      <c r="A51" s="217" t="str">
        <f>OrcamentoPEL!A29</f>
        <v>2.3</v>
      </c>
      <c r="B51" s="219" t="str">
        <f>OrcamentoPEL!B29</f>
        <v>Projeto Arquitetônico completo, com detalhamento do ambiente interno da edificação de acordo com a necessidade dos pesquisadores</v>
      </c>
      <c r="C51" s="221">
        <f>VLOOKUP(A51,OrcamentoPEL!$A$12:$H$53,8,0)</f>
        <v>10395</v>
      </c>
      <c r="D51" s="62">
        <f>$C51*D52</f>
        <v>10395</v>
      </c>
      <c r="E51" s="62">
        <f>$C51*E52</f>
        <v>0</v>
      </c>
      <c r="F51" s="62">
        <f>$C51*F52</f>
        <v>0</v>
      </c>
      <c r="G51" s="38">
        <f t="shared" si="4"/>
        <v>10395</v>
      </c>
    </row>
    <row r="52" spans="1:7" ht="11.25" customHeight="1" x14ac:dyDescent="0.25">
      <c r="A52" s="218"/>
      <c r="B52" s="220"/>
      <c r="C52" s="222"/>
      <c r="D52" s="45">
        <v>1</v>
      </c>
      <c r="E52" s="45"/>
      <c r="F52" s="43"/>
      <c r="G52" s="44">
        <f t="shared" si="4"/>
        <v>1</v>
      </c>
    </row>
    <row r="53" spans="1:7" ht="11.25" customHeight="1" x14ac:dyDescent="0.25">
      <c r="A53" s="217" t="str">
        <f>OrcamentoPEL!A30</f>
        <v>2.4</v>
      </c>
      <c r="B53" s="219" t="str">
        <f>OrcamentoPEL!B30</f>
        <v>Projeto estrutural (inclusive fundações) considerando a ação do vento sobre a edificação e o telhado (usar isopletas e a fórmula q=0,613.Vk² conforme NBR-6123)</v>
      </c>
      <c r="C53" s="221">
        <f>VLOOKUP(A53,OrcamentoPEL!$A$12:$H$53,8,0)</f>
        <v>10220</v>
      </c>
      <c r="D53" s="62">
        <f>$C53*D54</f>
        <v>5110</v>
      </c>
      <c r="E53" s="62">
        <f>$C53*E54</f>
        <v>5110</v>
      </c>
      <c r="F53" s="62">
        <f>$C53*F54</f>
        <v>0</v>
      </c>
      <c r="G53" s="38">
        <f t="shared" si="4"/>
        <v>10220</v>
      </c>
    </row>
    <row r="54" spans="1:7" ht="11.25" customHeight="1" x14ac:dyDescent="0.25">
      <c r="A54" s="218"/>
      <c r="B54" s="220"/>
      <c r="C54" s="222"/>
      <c r="D54" s="43">
        <v>0.5</v>
      </c>
      <c r="E54" s="43">
        <v>0.5</v>
      </c>
      <c r="F54" s="46"/>
      <c r="G54" s="44">
        <f t="shared" si="4"/>
        <v>1</v>
      </c>
    </row>
    <row r="55" spans="1:7" ht="11.25" customHeight="1" x14ac:dyDescent="0.25">
      <c r="A55" s="217" t="str">
        <f>OrcamentoPEL!A31</f>
        <v>2.5</v>
      </c>
      <c r="B55" s="219" t="str">
        <f>OrcamentoPEL!B31</f>
        <v>Projetos de instalações hidrossanitárias e águas pluviais</v>
      </c>
      <c r="C55" s="221">
        <f>VLOOKUP(A55,OrcamentoPEL!$A$12:$H$53,8,0)</f>
        <v>6422.5</v>
      </c>
      <c r="D55" s="62">
        <f>$C55*D56</f>
        <v>0</v>
      </c>
      <c r="E55" s="62">
        <f>$C55*E56</f>
        <v>5138</v>
      </c>
      <c r="F55" s="62">
        <f>$C55*F56</f>
        <v>1284.5</v>
      </c>
      <c r="G55" s="38">
        <f t="shared" si="4"/>
        <v>6422.5</v>
      </c>
    </row>
    <row r="56" spans="1:7" ht="11.25" customHeight="1" x14ac:dyDescent="0.25">
      <c r="A56" s="218"/>
      <c r="B56" s="220"/>
      <c r="C56" s="222"/>
      <c r="D56" s="43"/>
      <c r="E56" s="43">
        <v>0.8</v>
      </c>
      <c r="F56" s="45">
        <v>0.2</v>
      </c>
      <c r="G56" s="44">
        <f t="shared" si="4"/>
        <v>1</v>
      </c>
    </row>
    <row r="57" spans="1:7" ht="11.25" customHeight="1" x14ac:dyDescent="0.25">
      <c r="A57" s="217" t="str">
        <f>OrcamentoPEL!A32</f>
        <v>2.6</v>
      </c>
      <c r="B57" s="219" t="str">
        <f>OrcamentoPEL!B32</f>
        <v>Projeto de cabeamento estruturado (telefonia e lógica)</v>
      </c>
      <c r="C57" s="221">
        <f>VLOOKUP(A57,OrcamentoPEL!$A$12:$H$53,8,0)</f>
        <v>4112.5</v>
      </c>
      <c r="D57" s="62">
        <f>$C57*D58</f>
        <v>0</v>
      </c>
      <c r="E57" s="62">
        <f>$C57*E58</f>
        <v>3290</v>
      </c>
      <c r="F57" s="62">
        <f>$C57*F58</f>
        <v>822.5</v>
      </c>
      <c r="G57" s="38">
        <f t="shared" si="4"/>
        <v>4112.5</v>
      </c>
    </row>
    <row r="58" spans="1:7" ht="11.25" customHeight="1" x14ac:dyDescent="0.25">
      <c r="A58" s="218"/>
      <c r="B58" s="220"/>
      <c r="C58" s="222"/>
      <c r="D58" s="46"/>
      <c r="E58" s="45">
        <v>0.8</v>
      </c>
      <c r="F58" s="43">
        <v>0.2</v>
      </c>
      <c r="G58" s="44">
        <f t="shared" si="4"/>
        <v>1</v>
      </c>
    </row>
    <row r="59" spans="1:7" ht="11.25" customHeight="1" x14ac:dyDescent="0.25">
      <c r="A59" s="217" t="str">
        <f>OrcamentoPEL!A33</f>
        <v>2.7</v>
      </c>
      <c r="B59" s="219" t="str">
        <f>OrcamentoPEL!B33</f>
        <v>Projeto de instalações elétricas</v>
      </c>
      <c r="C59" s="221">
        <f>VLOOKUP(A59,OrcamentoPEL!$A$12:$H$53,8,0)</f>
        <v>6422.5</v>
      </c>
      <c r="D59" s="62">
        <f>$C59*D60</f>
        <v>0</v>
      </c>
      <c r="E59" s="62">
        <f>$C59*E60</f>
        <v>5138</v>
      </c>
      <c r="F59" s="62">
        <f>$C59*F60</f>
        <v>1284.5</v>
      </c>
      <c r="G59" s="38">
        <f t="shared" si="4"/>
        <v>6422.5</v>
      </c>
    </row>
    <row r="60" spans="1:7" ht="11.25" customHeight="1" x14ac:dyDescent="0.25">
      <c r="A60" s="218"/>
      <c r="B60" s="220"/>
      <c r="C60" s="222"/>
      <c r="D60" s="46"/>
      <c r="E60" s="45">
        <v>0.8</v>
      </c>
      <c r="F60" s="45">
        <v>0.2</v>
      </c>
      <c r="G60" s="44">
        <f t="shared" si="4"/>
        <v>1</v>
      </c>
    </row>
    <row r="61" spans="1:7" ht="11.25" customHeight="1" x14ac:dyDescent="0.25">
      <c r="A61" s="217" t="str">
        <f>OrcamentoPEL!A34</f>
        <v>2.8</v>
      </c>
      <c r="B61" s="219" t="str">
        <f>OrcamentoPEL!B34</f>
        <v>Projeto de prevenção e combate a incêndio (PPCI), inclusive SPDA caso necessário, aprovado no Corpo de Bombeiros</v>
      </c>
      <c r="C61" s="221">
        <f>VLOOKUP(A61,OrcamentoPEL!$A$12:$H$53,8,0)</f>
        <v>3298.75</v>
      </c>
      <c r="D61" s="62">
        <f>$C61*D62</f>
        <v>0</v>
      </c>
      <c r="E61" s="62">
        <f>$C61*E62</f>
        <v>1319.5</v>
      </c>
      <c r="F61" s="62">
        <f>$C61*F62</f>
        <v>1979.25</v>
      </c>
      <c r="G61" s="38">
        <f t="shared" si="4"/>
        <v>3298.75</v>
      </c>
    </row>
    <row r="62" spans="1:7" ht="11.25" customHeight="1" x14ac:dyDescent="0.25">
      <c r="A62" s="218"/>
      <c r="B62" s="220"/>
      <c r="C62" s="222"/>
      <c r="D62" s="43"/>
      <c r="E62" s="43">
        <v>0.4</v>
      </c>
      <c r="F62" s="45">
        <v>0.6</v>
      </c>
      <c r="G62" s="44">
        <f t="shared" si="4"/>
        <v>1</v>
      </c>
    </row>
    <row r="63" spans="1:7" ht="11.25" customHeight="1" x14ac:dyDescent="0.25">
      <c r="A63" s="217" t="str">
        <f>OrcamentoPEL!A35</f>
        <v>2.9</v>
      </c>
      <c r="B63" s="219" t="str">
        <f>OrcamentoPEL!B35</f>
        <v>Projeto da pavimentação externa, inclusive passarela de ligação entre os dois galpões</v>
      </c>
      <c r="C63" s="221">
        <f>VLOOKUP(A63,OrcamentoPEL!$A$12:$H$53,8,0)</f>
        <v>560</v>
      </c>
      <c r="D63" s="62">
        <f>$C63*D64</f>
        <v>0</v>
      </c>
      <c r="E63" s="62">
        <f>$C63*E64</f>
        <v>0</v>
      </c>
      <c r="F63" s="62">
        <f>$C63*F64</f>
        <v>560</v>
      </c>
      <c r="G63" s="38">
        <f t="shared" si="4"/>
        <v>560</v>
      </c>
    </row>
    <row r="64" spans="1:7" ht="11.25" customHeight="1" x14ac:dyDescent="0.25">
      <c r="A64" s="218"/>
      <c r="B64" s="220"/>
      <c r="C64" s="222"/>
      <c r="D64" s="43"/>
      <c r="E64" s="43"/>
      <c r="F64" s="43">
        <v>1</v>
      </c>
      <c r="G64" s="44">
        <f t="shared" si="4"/>
        <v>1</v>
      </c>
    </row>
    <row r="65" spans="1:7" ht="11.25" customHeight="1" x14ac:dyDescent="0.25">
      <c r="A65" s="217" t="str">
        <f>OrcamentoPEL!A36</f>
        <v>2.10</v>
      </c>
      <c r="B65" s="219" t="str">
        <f>OrcamentoPEL!B36</f>
        <v>Especificações técnicas e memorial descritivo</v>
      </c>
      <c r="C65" s="221">
        <f>VLOOKUP(A65,OrcamentoPEL!$A$12:$H$53,8,0)</f>
        <v>6190.85</v>
      </c>
      <c r="D65" s="62">
        <f t="shared" ref="D65:F67" si="5">$C65*D66</f>
        <v>0</v>
      </c>
      <c r="E65" s="62">
        <f t="shared" si="5"/>
        <v>0</v>
      </c>
      <c r="F65" s="62">
        <f t="shared" si="5"/>
        <v>6190.85</v>
      </c>
      <c r="G65" s="38">
        <f t="shared" si="4"/>
        <v>6190.85</v>
      </c>
    </row>
    <row r="66" spans="1:7" ht="11.25" customHeight="1" x14ac:dyDescent="0.25">
      <c r="A66" s="218"/>
      <c r="B66" s="220"/>
      <c r="C66" s="222"/>
      <c r="D66" s="45"/>
      <c r="E66" s="45"/>
      <c r="F66" s="45">
        <v>1</v>
      </c>
      <c r="G66" s="44">
        <f t="shared" si="4"/>
        <v>1</v>
      </c>
    </row>
    <row r="67" spans="1:7" ht="11.25" customHeight="1" x14ac:dyDescent="0.25">
      <c r="A67" s="217" t="str">
        <f>OrcamentoPEL!A37</f>
        <v>2.11</v>
      </c>
      <c r="B67" s="219" t="str">
        <f>OrcamentoPEL!B37</f>
        <v>Elaboração de planilha orçamentária, cronocrama físico financeiro, composição do BDI e encargos sociais</v>
      </c>
      <c r="C67" s="221">
        <f>VLOOKUP(A67,OrcamentoPEL!$A$12:$H$53,8,0)</f>
        <v>7431.37</v>
      </c>
      <c r="D67" s="62">
        <f t="shared" si="5"/>
        <v>0</v>
      </c>
      <c r="E67" s="62">
        <f t="shared" si="5"/>
        <v>0</v>
      </c>
      <c r="F67" s="62">
        <f t="shared" si="5"/>
        <v>7431.37</v>
      </c>
      <c r="G67" s="38">
        <f t="shared" si="4"/>
        <v>7431.37</v>
      </c>
    </row>
    <row r="68" spans="1:7" ht="11.25" customHeight="1" x14ac:dyDescent="0.25">
      <c r="A68" s="218"/>
      <c r="B68" s="220"/>
      <c r="C68" s="222"/>
      <c r="D68" s="43"/>
      <c r="E68" s="43"/>
      <c r="F68" s="43">
        <v>1</v>
      </c>
      <c r="G68" s="44">
        <f t="shared" si="4"/>
        <v>1</v>
      </c>
    </row>
    <row r="69" spans="1:7" ht="11.25" customHeight="1" x14ac:dyDescent="0.25">
      <c r="A69" s="217" t="str">
        <f>OrcamentoPEL!A38</f>
        <v>2.12</v>
      </c>
      <c r="B69" s="219" t="str">
        <f>OrcamentoPEL!B38</f>
        <v>Cópias</v>
      </c>
      <c r="C69" s="221">
        <f>VLOOKUP(A69,OrcamentoPEL!$A$12:$H$53,8,0)</f>
        <v>711.59999999999991</v>
      </c>
      <c r="D69" s="62">
        <f t="shared" ref="D69:F71" si="6">$C69*D70</f>
        <v>142.32</v>
      </c>
      <c r="E69" s="62">
        <f t="shared" si="6"/>
        <v>142.32</v>
      </c>
      <c r="F69" s="62">
        <f t="shared" si="6"/>
        <v>426.95999999999992</v>
      </c>
      <c r="G69" s="38">
        <f t="shared" si="4"/>
        <v>711.59999999999991</v>
      </c>
    </row>
    <row r="70" spans="1:7" ht="11.25" customHeight="1" x14ac:dyDescent="0.25">
      <c r="A70" s="218"/>
      <c r="B70" s="220"/>
      <c r="C70" s="222"/>
      <c r="D70" s="43">
        <v>0.2</v>
      </c>
      <c r="E70" s="43">
        <v>0.2</v>
      </c>
      <c r="F70" s="43">
        <v>0.6</v>
      </c>
      <c r="G70" s="44">
        <f t="shared" si="4"/>
        <v>1</v>
      </c>
    </row>
    <row r="71" spans="1:7" ht="11.25" customHeight="1" x14ac:dyDescent="0.25">
      <c r="A71" s="217" t="str">
        <f>OrcamentoPEL!A39</f>
        <v>2.13</v>
      </c>
      <c r="B71" s="219" t="str">
        <f>OrcamentoPEL!B39</f>
        <v>Taxas e emolumentos (ART/RRT)</v>
      </c>
      <c r="C71" s="221">
        <f>VLOOKUP(A71,OrcamentoPEL!$A$12:$H$53,8,0)</f>
        <v>1581.2400000000002</v>
      </c>
      <c r="D71" s="62">
        <f t="shared" si="6"/>
        <v>316.24800000000005</v>
      </c>
      <c r="E71" s="62">
        <f t="shared" si="6"/>
        <v>316.24800000000005</v>
      </c>
      <c r="F71" s="62">
        <f t="shared" si="6"/>
        <v>948.74400000000014</v>
      </c>
      <c r="G71" s="38">
        <f t="shared" si="4"/>
        <v>1581.2400000000002</v>
      </c>
    </row>
    <row r="72" spans="1:7" ht="11.25" customHeight="1" x14ac:dyDescent="0.25">
      <c r="A72" s="218"/>
      <c r="B72" s="220"/>
      <c r="C72" s="222"/>
      <c r="D72" s="43">
        <v>0.2</v>
      </c>
      <c r="E72" s="43">
        <v>0.2</v>
      </c>
      <c r="F72" s="43">
        <v>0.6</v>
      </c>
      <c r="G72" s="44">
        <f t="shared" si="4"/>
        <v>1</v>
      </c>
    </row>
    <row r="73" spans="1:7" ht="11.25" customHeight="1" x14ac:dyDescent="0.25">
      <c r="A73" s="152"/>
      <c r="B73" s="39"/>
      <c r="C73" s="40"/>
      <c r="D73" s="41"/>
      <c r="E73" s="41"/>
      <c r="F73" s="41"/>
      <c r="G73" s="153"/>
    </row>
    <row r="74" spans="1:7" ht="11.25" customHeight="1" x14ac:dyDescent="0.25">
      <c r="A74" s="47"/>
      <c r="B74" s="48" t="s">
        <v>85</v>
      </c>
      <c r="C74" s="49">
        <f>SUM(C47:C72)</f>
        <v>63488.679999999993</v>
      </c>
      <c r="D74" s="50">
        <f t="shared" ref="D74:E74" si="7">D69+D67+D65+D63+D61+D59+D57+D55+D53+D51+D49+D47+D71</f>
        <v>22105.937999999998</v>
      </c>
      <c r="E74" s="50">
        <f t="shared" si="7"/>
        <v>20454.067999999999</v>
      </c>
      <c r="F74" s="50">
        <f>F69+F67+F65+F63+F61+F59+F57+F55+F53+F51+F49+F47+F71</f>
        <v>20928.673999999999</v>
      </c>
      <c r="G74" s="50">
        <f>SUM(D74:F74)</f>
        <v>63488.679999999993</v>
      </c>
    </row>
    <row r="75" spans="1:7" ht="6.75" customHeight="1" x14ac:dyDescent="0.25">
      <c r="A75" s="215"/>
      <c r="B75" s="216"/>
      <c r="C75" s="216"/>
      <c r="D75" s="63"/>
      <c r="E75" s="56"/>
      <c r="F75" s="56"/>
      <c r="G75" s="139"/>
    </row>
    <row r="76" spans="1:7" ht="11.25" customHeight="1" x14ac:dyDescent="0.25">
      <c r="A76" s="51"/>
      <c r="B76" s="48" t="s">
        <v>40</v>
      </c>
      <c r="C76" s="50"/>
      <c r="D76" s="50">
        <f>D74</f>
        <v>22105.937999999998</v>
      </c>
      <c r="E76" s="50">
        <f>E74+D76</f>
        <v>42560.005999999994</v>
      </c>
      <c r="F76" s="50">
        <f>F74+E76</f>
        <v>63488.679999999993</v>
      </c>
      <c r="G76" s="50"/>
    </row>
    <row r="77" spans="1:7" ht="11.25" customHeight="1" x14ac:dyDescent="0.25">
      <c r="A77" s="51"/>
      <c r="B77" s="48" t="s">
        <v>86</v>
      </c>
      <c r="C77" s="50"/>
      <c r="D77" s="52">
        <f>D74/$C$38</f>
        <v>0.37448535647358694</v>
      </c>
      <c r="E77" s="52">
        <f>E74/$C$38</f>
        <v>0.34650187412608263</v>
      </c>
      <c r="F77" s="52">
        <f>F74/$C$38</f>
        <v>0.35454193092414765</v>
      </c>
      <c r="G77" s="52">
        <f>SUM(D77:F77)</f>
        <v>1.0755291615238174</v>
      </c>
    </row>
    <row r="78" spans="1:7" ht="11.25" customHeight="1" x14ac:dyDescent="0.25">
      <c r="A78" s="51"/>
      <c r="B78" s="48" t="s">
        <v>87</v>
      </c>
      <c r="C78" s="50"/>
      <c r="D78" s="52">
        <f>D76/$C$38</f>
        <v>0.37448535647358694</v>
      </c>
      <c r="E78" s="52">
        <f>E76/$C$38</f>
        <v>0.72098723059966952</v>
      </c>
      <c r="F78" s="52">
        <f>F76/$C$38</f>
        <v>1.0755291615238172</v>
      </c>
      <c r="G78" s="52"/>
    </row>
    <row r="79" spans="1:7" s="1" customFormat="1" ht="21.75" customHeight="1" x14ac:dyDescent="0.2">
      <c r="A79" s="154"/>
      <c r="B79" s="58"/>
      <c r="C79" s="58"/>
      <c r="D79" s="58"/>
      <c r="E79" s="58"/>
      <c r="F79" s="58"/>
      <c r="G79" s="149"/>
    </row>
    <row r="80" spans="1:7" ht="11.25" customHeight="1" x14ac:dyDescent="0.25">
      <c r="A80" s="223" t="s">
        <v>31</v>
      </c>
      <c r="B80" s="223" t="s">
        <v>32</v>
      </c>
      <c r="C80" s="223" t="s">
        <v>10</v>
      </c>
      <c r="D80" s="223" t="s">
        <v>37</v>
      </c>
      <c r="E80" s="223" t="s">
        <v>10</v>
      </c>
      <c r="F80" s="155"/>
      <c r="G80" s="156"/>
    </row>
    <row r="81" spans="1:7" ht="11.25" customHeight="1" x14ac:dyDescent="0.25">
      <c r="A81" s="223"/>
      <c r="B81" s="223"/>
      <c r="C81" s="223"/>
      <c r="D81" s="223"/>
      <c r="E81" s="223"/>
      <c r="F81" s="155"/>
      <c r="G81" s="156"/>
    </row>
    <row r="82" spans="1:7" ht="15" customHeight="1" x14ac:dyDescent="0.25">
      <c r="A82" s="224" t="str">
        <f>OrcamentoPEL!B41</f>
        <v>REFORMA - GALPÃO EXISTENTE</v>
      </c>
      <c r="B82" s="225"/>
      <c r="C82" s="225"/>
      <c r="D82" s="225"/>
      <c r="E82" s="225"/>
      <c r="F82" s="225"/>
      <c r="G82" s="226"/>
    </row>
    <row r="83" spans="1:7" ht="30" customHeight="1" x14ac:dyDescent="0.25">
      <c r="A83" s="217" t="str">
        <f>OrcamentoPEL!A42</f>
        <v>3.1</v>
      </c>
      <c r="B83" s="219" t="str">
        <f>OrcamentoPEL!B42</f>
        <v>Projeto detalhando os serviços para reforma, reparos, incluindo demolições, construções, reforma das instalações, pintura, acabamentos e todos os serviços correlatos que forem solicitados pela Fiscalização do Contrato. Os serviços podem incluir novos Projetos Arquitetônico, Estruturais, de Instalações Elétricas, Hidrossanitárias e de Cabeamento Estruturado, PPCI, SPDA e Pavimentação.</v>
      </c>
      <c r="C83" s="221">
        <f>VLOOKUP(A83,OrcamentoPEL!$A$12:$H$53,8,0)</f>
        <v>17071.25</v>
      </c>
      <c r="D83" s="62">
        <f>$C83*D84</f>
        <v>17071.25</v>
      </c>
      <c r="E83" s="38">
        <f t="shared" ref="E83:E92" si="8">SUM(D83:D83)</f>
        <v>17071.25</v>
      </c>
      <c r="F83" s="155"/>
      <c r="G83" s="156"/>
    </row>
    <row r="84" spans="1:7" ht="30" customHeight="1" x14ac:dyDescent="0.25">
      <c r="A84" s="218"/>
      <c r="B84" s="220"/>
      <c r="C84" s="222"/>
      <c r="D84" s="43">
        <v>1</v>
      </c>
      <c r="E84" s="44">
        <f t="shared" si="8"/>
        <v>1</v>
      </c>
      <c r="F84" s="155"/>
      <c r="G84" s="156"/>
    </row>
    <row r="85" spans="1:7" ht="11.25" customHeight="1" x14ac:dyDescent="0.25">
      <c r="A85" s="217" t="str">
        <f>OrcamentoPEL!A43</f>
        <v>3.2</v>
      </c>
      <c r="B85" s="219" t="str">
        <f>OrcamentoPEL!B43</f>
        <v>Especificações técnicas e memorial descritivo</v>
      </c>
      <c r="C85" s="221">
        <f>VLOOKUP(A85,OrcamentoPEL!$A$12:$H$53,8,0)</f>
        <v>3095.42</v>
      </c>
      <c r="D85" s="62">
        <f>$C85*D86</f>
        <v>3095.42</v>
      </c>
      <c r="E85" s="38">
        <f t="shared" si="8"/>
        <v>3095.42</v>
      </c>
      <c r="F85" s="155"/>
      <c r="G85" s="156"/>
    </row>
    <row r="86" spans="1:7" ht="11.25" customHeight="1" x14ac:dyDescent="0.25">
      <c r="A86" s="218"/>
      <c r="B86" s="220"/>
      <c r="C86" s="222"/>
      <c r="D86" s="43">
        <v>1</v>
      </c>
      <c r="E86" s="44">
        <f t="shared" si="8"/>
        <v>1</v>
      </c>
      <c r="F86" s="155"/>
      <c r="G86" s="156"/>
    </row>
    <row r="87" spans="1:7" ht="11.25" customHeight="1" x14ac:dyDescent="0.25">
      <c r="A87" s="217" t="str">
        <f>OrcamentoPEL!A44</f>
        <v>3.3</v>
      </c>
      <c r="B87" s="219" t="str">
        <f>OrcamentoPEL!B44</f>
        <v>Elaboração de planilha orçamentária, cronocrama físico financeiro, composição do BDI e encargos sociais</v>
      </c>
      <c r="C87" s="221">
        <f>VLOOKUP(A87,OrcamentoPEL!$A$12:$H$53,8,0)</f>
        <v>3715.69</v>
      </c>
      <c r="D87" s="62">
        <f>$C87*D88</f>
        <v>3715.69</v>
      </c>
      <c r="E87" s="38">
        <f t="shared" si="8"/>
        <v>3715.69</v>
      </c>
      <c r="F87" s="155"/>
      <c r="G87" s="156"/>
    </row>
    <row r="88" spans="1:7" ht="11.25" customHeight="1" x14ac:dyDescent="0.25">
      <c r="A88" s="218"/>
      <c r="B88" s="220"/>
      <c r="C88" s="222"/>
      <c r="D88" s="45">
        <v>1</v>
      </c>
      <c r="E88" s="44">
        <f t="shared" si="8"/>
        <v>1</v>
      </c>
      <c r="F88" s="155"/>
      <c r="G88" s="156"/>
    </row>
    <row r="89" spans="1:7" ht="11.25" customHeight="1" x14ac:dyDescent="0.25">
      <c r="A89" s="217" t="str">
        <f>OrcamentoPEL!A45</f>
        <v>3.4</v>
      </c>
      <c r="B89" s="219" t="str">
        <f>OrcamentoPEL!B45</f>
        <v>Cópias</v>
      </c>
      <c r="C89" s="221">
        <f>VLOOKUP(A89,OrcamentoPEL!$A$12:$H$53,8,0)</f>
        <v>177.89999999999998</v>
      </c>
      <c r="D89" s="62">
        <f>$C89*D90</f>
        <v>177.89999999999998</v>
      </c>
      <c r="E89" s="38">
        <f t="shared" si="8"/>
        <v>177.89999999999998</v>
      </c>
      <c r="F89" s="155"/>
      <c r="G89" s="156"/>
    </row>
    <row r="90" spans="1:7" ht="11.25" customHeight="1" x14ac:dyDescent="0.25">
      <c r="A90" s="218"/>
      <c r="B90" s="220"/>
      <c r="C90" s="222"/>
      <c r="D90" s="43">
        <v>1</v>
      </c>
      <c r="E90" s="44">
        <f t="shared" si="8"/>
        <v>1</v>
      </c>
      <c r="F90" s="155"/>
      <c r="G90" s="156"/>
    </row>
    <row r="91" spans="1:7" ht="11.25" customHeight="1" x14ac:dyDescent="0.25">
      <c r="A91" s="217" t="str">
        <f>OrcamentoPEL!A46</f>
        <v>3.5</v>
      </c>
      <c r="B91" s="219" t="str">
        <f>OrcamentoPEL!B46</f>
        <v>Taxas e emolumentos (ART/RRT)</v>
      </c>
      <c r="C91" s="221">
        <f>VLOOKUP(A91,OrcamentoPEL!$A$12:$H$53,8,0)</f>
        <v>1317.7</v>
      </c>
      <c r="D91" s="62">
        <f>$C91*D92</f>
        <v>1317.7</v>
      </c>
      <c r="E91" s="38">
        <f t="shared" si="8"/>
        <v>1317.7</v>
      </c>
      <c r="F91" s="155"/>
      <c r="G91" s="156"/>
    </row>
    <row r="92" spans="1:7" ht="11.25" customHeight="1" x14ac:dyDescent="0.25">
      <c r="A92" s="218"/>
      <c r="B92" s="220"/>
      <c r="C92" s="222"/>
      <c r="D92" s="43">
        <v>1</v>
      </c>
      <c r="E92" s="44">
        <f t="shared" si="8"/>
        <v>1</v>
      </c>
      <c r="F92" s="155"/>
      <c r="G92" s="156"/>
    </row>
    <row r="93" spans="1:7" ht="11.25" customHeight="1" x14ac:dyDescent="0.25">
      <c r="A93" s="152"/>
      <c r="B93" s="39"/>
      <c r="C93" s="40"/>
      <c r="D93" s="41"/>
      <c r="E93" s="153"/>
      <c r="F93" s="155"/>
      <c r="G93" s="156"/>
    </row>
    <row r="94" spans="1:7" ht="11.25" customHeight="1" x14ac:dyDescent="0.25">
      <c r="A94" s="47"/>
      <c r="B94" s="48" t="s">
        <v>85</v>
      </c>
      <c r="C94" s="49">
        <f>SUM(C83:C92)</f>
        <v>25377.96</v>
      </c>
      <c r="D94" s="50">
        <f>D91+D89+D87+D85+D83</f>
        <v>25377.96</v>
      </c>
      <c r="E94" s="50">
        <f>SUM(D94:D94)</f>
        <v>25377.96</v>
      </c>
      <c r="F94" s="155"/>
      <c r="G94" s="156"/>
    </row>
    <row r="95" spans="1:7" ht="6.75" customHeight="1" x14ac:dyDescent="0.25">
      <c r="A95" s="215"/>
      <c r="B95" s="216"/>
      <c r="C95" s="216"/>
      <c r="D95" s="63"/>
      <c r="E95" s="139"/>
      <c r="F95" s="155"/>
      <c r="G95" s="156"/>
    </row>
    <row r="96" spans="1:7" ht="11.25" customHeight="1" x14ac:dyDescent="0.25">
      <c r="A96" s="51"/>
      <c r="B96" s="48" t="s">
        <v>40</v>
      </c>
      <c r="C96" s="50"/>
      <c r="D96" s="50">
        <f>D94</f>
        <v>25377.96</v>
      </c>
      <c r="E96" s="50"/>
      <c r="F96" s="155"/>
      <c r="G96" s="156"/>
    </row>
    <row r="97" spans="1:7" ht="11.25" customHeight="1" x14ac:dyDescent="0.25">
      <c r="A97" s="51"/>
      <c r="B97" s="48" t="s">
        <v>86</v>
      </c>
      <c r="C97" s="50"/>
      <c r="D97" s="52">
        <f>D94/D96</f>
        <v>1</v>
      </c>
      <c r="E97" s="52">
        <f>SUM(D97:D97)</f>
        <v>1</v>
      </c>
      <c r="F97" s="155"/>
      <c r="G97" s="156"/>
    </row>
    <row r="98" spans="1:7" ht="11.25" customHeight="1" x14ac:dyDescent="0.25">
      <c r="A98" s="51"/>
      <c r="B98" s="48" t="s">
        <v>87</v>
      </c>
      <c r="C98" s="50"/>
      <c r="D98" s="52">
        <f>D97</f>
        <v>1</v>
      </c>
      <c r="E98" s="52"/>
      <c r="F98" s="155"/>
      <c r="G98" s="156"/>
    </row>
    <row r="99" spans="1:7" s="1" customFormat="1" ht="21.75" customHeight="1" x14ac:dyDescent="0.2">
      <c r="A99" s="154"/>
      <c r="B99" s="58"/>
      <c r="C99" s="58"/>
      <c r="D99" s="58"/>
      <c r="E99" s="58"/>
      <c r="F99" s="58"/>
      <c r="G99" s="149"/>
    </row>
    <row r="100" spans="1:7" ht="11.25" customHeight="1" x14ac:dyDescent="0.25">
      <c r="A100" s="223" t="s">
        <v>31</v>
      </c>
      <c r="B100" s="223" t="s">
        <v>32</v>
      </c>
      <c r="C100" s="223" t="s">
        <v>10</v>
      </c>
      <c r="D100" s="223" t="s">
        <v>37</v>
      </c>
      <c r="E100" s="223" t="s">
        <v>10</v>
      </c>
      <c r="F100" s="155"/>
      <c r="G100" s="156"/>
    </row>
    <row r="101" spans="1:7" ht="11.25" customHeight="1" x14ac:dyDescent="0.25">
      <c r="A101" s="223"/>
      <c r="B101" s="223"/>
      <c r="C101" s="223"/>
      <c r="D101" s="223"/>
      <c r="E101" s="223"/>
      <c r="F101" s="155"/>
      <c r="G101" s="156"/>
    </row>
    <row r="102" spans="1:7" ht="15" customHeight="1" x14ac:dyDescent="0.25">
      <c r="A102" s="224" t="str">
        <f>OrcamentoPEL!B48</f>
        <v>REFORMA E AMPLIAÇÃO - SISTEMA DE TRATAMENTO DE EFLUENTES</v>
      </c>
      <c r="B102" s="225"/>
      <c r="C102" s="225"/>
      <c r="D102" s="225"/>
      <c r="E102" s="225"/>
      <c r="F102" s="225"/>
      <c r="G102" s="226"/>
    </row>
    <row r="103" spans="1:7" ht="11.25" customHeight="1" x14ac:dyDescent="0.25">
      <c r="A103" s="217" t="str">
        <f>OrcamentoPEL!A49</f>
        <v>4.1</v>
      </c>
      <c r="B103" s="219" t="str">
        <f>OrcamentoPEL!B49</f>
        <v>Projeto de reforma e ampliação (para o novo galpão) do sistema de tratamento de efluentes</v>
      </c>
      <c r="C103" s="221">
        <f>VLOOKUP(A103,OrcamentoPEL!$A$12:$H$53,8,0)</f>
        <v>8194.2000000000007</v>
      </c>
      <c r="D103" s="62">
        <f>$C103*D104</f>
        <v>8194.2000000000007</v>
      </c>
      <c r="E103" s="38">
        <f t="shared" ref="E103:E112" si="9">SUM(D103:D103)</f>
        <v>8194.2000000000007</v>
      </c>
      <c r="F103" s="155"/>
      <c r="G103" s="156"/>
    </row>
    <row r="104" spans="1:7" ht="11.25" customHeight="1" x14ac:dyDescent="0.25">
      <c r="A104" s="218"/>
      <c r="B104" s="220"/>
      <c r="C104" s="222"/>
      <c r="D104" s="43">
        <v>1</v>
      </c>
      <c r="E104" s="44">
        <f t="shared" si="9"/>
        <v>1</v>
      </c>
      <c r="F104" s="155"/>
      <c r="G104" s="156"/>
    </row>
    <row r="105" spans="1:7" ht="11.25" customHeight="1" x14ac:dyDescent="0.25">
      <c r="A105" s="217" t="str">
        <f>OrcamentoPEL!A50</f>
        <v>4.2</v>
      </c>
      <c r="B105" s="219" t="str">
        <f>OrcamentoPEL!B50</f>
        <v>Especificações técnicas e memorial descritivo</v>
      </c>
      <c r="C105" s="221">
        <f>VLOOKUP(A105,OrcamentoPEL!$A$12:$H$53,8,0)</f>
        <v>3095.42</v>
      </c>
      <c r="D105" s="62">
        <f>$C105*D106</f>
        <v>3095.42</v>
      </c>
      <c r="E105" s="38">
        <f t="shared" si="9"/>
        <v>3095.42</v>
      </c>
      <c r="F105" s="155"/>
      <c r="G105" s="156"/>
    </row>
    <row r="106" spans="1:7" ht="11.25" customHeight="1" x14ac:dyDescent="0.25">
      <c r="A106" s="218"/>
      <c r="B106" s="220"/>
      <c r="C106" s="222"/>
      <c r="D106" s="43">
        <v>1</v>
      </c>
      <c r="E106" s="44">
        <f t="shared" si="9"/>
        <v>1</v>
      </c>
      <c r="F106" s="155"/>
      <c r="G106" s="156"/>
    </row>
    <row r="107" spans="1:7" ht="11.25" customHeight="1" x14ac:dyDescent="0.25">
      <c r="A107" s="217" t="str">
        <f>OrcamentoPEL!A51</f>
        <v>4.3</v>
      </c>
      <c r="B107" s="219" t="str">
        <f>OrcamentoPEL!B51</f>
        <v>Elaboração de planilha orçamentária, cronocrama físico financeiro, composição do BDI e encargos sociais</v>
      </c>
      <c r="C107" s="221">
        <f>VLOOKUP(A107,OrcamentoPEL!$A$12:$H$53,8,0)</f>
        <v>3715.69</v>
      </c>
      <c r="D107" s="62">
        <f>$C107*D108</f>
        <v>3715.69</v>
      </c>
      <c r="E107" s="38">
        <f t="shared" si="9"/>
        <v>3715.69</v>
      </c>
      <c r="F107" s="155"/>
      <c r="G107" s="156"/>
    </row>
    <row r="108" spans="1:7" ht="11.25" customHeight="1" x14ac:dyDescent="0.25">
      <c r="A108" s="218"/>
      <c r="B108" s="220"/>
      <c r="C108" s="222"/>
      <c r="D108" s="45">
        <v>1</v>
      </c>
      <c r="E108" s="44">
        <f t="shared" si="9"/>
        <v>1</v>
      </c>
      <c r="F108" s="155"/>
      <c r="G108" s="156"/>
    </row>
    <row r="109" spans="1:7" ht="11.25" customHeight="1" x14ac:dyDescent="0.25">
      <c r="A109" s="217" t="str">
        <f>OrcamentoPEL!A52</f>
        <v>4.4</v>
      </c>
      <c r="B109" s="219" t="str">
        <f>OrcamentoPEL!B52</f>
        <v>Cópias</v>
      </c>
      <c r="C109" s="221">
        <f>VLOOKUP(A109,OrcamentoPEL!$A$12:$H$53,8,0)</f>
        <v>177.89999999999998</v>
      </c>
      <c r="D109" s="62">
        <f>$C109*D110</f>
        <v>177.89999999999998</v>
      </c>
      <c r="E109" s="38">
        <f t="shared" si="9"/>
        <v>177.89999999999998</v>
      </c>
      <c r="F109" s="155"/>
      <c r="G109" s="156"/>
    </row>
    <row r="110" spans="1:7" ht="11.25" customHeight="1" x14ac:dyDescent="0.25">
      <c r="A110" s="218"/>
      <c r="B110" s="220"/>
      <c r="C110" s="222"/>
      <c r="D110" s="43">
        <v>1</v>
      </c>
      <c r="E110" s="44">
        <f t="shared" si="9"/>
        <v>1</v>
      </c>
      <c r="F110" s="155"/>
      <c r="G110" s="156"/>
    </row>
    <row r="111" spans="1:7" ht="11.25" customHeight="1" x14ac:dyDescent="0.25">
      <c r="A111" s="217" t="str">
        <f>OrcamentoPEL!A53</f>
        <v>4.5</v>
      </c>
      <c r="B111" s="219" t="str">
        <f>OrcamentoPEL!B53</f>
        <v>Taxas e emolumentos (ART/RRT)</v>
      </c>
      <c r="C111" s="221">
        <f>VLOOKUP(A111,OrcamentoPEL!$A$12:$H$53,8,0)</f>
        <v>1317.7</v>
      </c>
      <c r="D111" s="62">
        <f>$C111*D112</f>
        <v>1317.7</v>
      </c>
      <c r="E111" s="38">
        <f t="shared" si="9"/>
        <v>1317.7</v>
      </c>
      <c r="F111" s="155"/>
      <c r="G111" s="156"/>
    </row>
    <row r="112" spans="1:7" ht="11.25" customHeight="1" x14ac:dyDescent="0.25">
      <c r="A112" s="218"/>
      <c r="B112" s="220"/>
      <c r="C112" s="222"/>
      <c r="D112" s="43">
        <v>1</v>
      </c>
      <c r="E112" s="44">
        <f t="shared" si="9"/>
        <v>1</v>
      </c>
      <c r="F112" s="155"/>
      <c r="G112" s="156"/>
    </row>
    <row r="113" spans="1:7" ht="11.25" customHeight="1" x14ac:dyDescent="0.25">
      <c r="A113" s="152"/>
      <c r="B113" s="39"/>
      <c r="C113" s="40"/>
      <c r="D113" s="41"/>
      <c r="E113" s="153"/>
      <c r="F113" s="155"/>
      <c r="G113" s="156"/>
    </row>
    <row r="114" spans="1:7" ht="11.25" customHeight="1" x14ac:dyDescent="0.25">
      <c r="A114" s="47"/>
      <c r="B114" s="48" t="s">
        <v>85</v>
      </c>
      <c r="C114" s="49">
        <f>SUM(C103:C112)</f>
        <v>16500.91</v>
      </c>
      <c r="D114" s="50">
        <f>D111+D109+D107+D105+D103</f>
        <v>16500.91</v>
      </c>
      <c r="E114" s="50">
        <f>SUM(D114:D114)</f>
        <v>16500.91</v>
      </c>
      <c r="F114" s="155"/>
      <c r="G114" s="156"/>
    </row>
    <row r="115" spans="1:7" ht="6.75" customHeight="1" x14ac:dyDescent="0.25">
      <c r="A115" s="215"/>
      <c r="B115" s="216"/>
      <c r="C115" s="216"/>
      <c r="D115" s="63"/>
      <c r="E115" s="139"/>
      <c r="F115" s="155"/>
      <c r="G115" s="156"/>
    </row>
    <row r="116" spans="1:7" ht="11.25" customHeight="1" x14ac:dyDescent="0.25">
      <c r="A116" s="51"/>
      <c r="B116" s="48" t="s">
        <v>40</v>
      </c>
      <c r="C116" s="50"/>
      <c r="D116" s="50">
        <f>D114</f>
        <v>16500.91</v>
      </c>
      <c r="E116" s="50"/>
      <c r="F116" s="155"/>
      <c r="G116" s="156"/>
    </row>
    <row r="117" spans="1:7" ht="11.25" customHeight="1" x14ac:dyDescent="0.25">
      <c r="A117" s="51"/>
      <c r="B117" s="48" t="s">
        <v>86</v>
      </c>
      <c r="C117" s="50"/>
      <c r="D117" s="52">
        <f>D114/D116</f>
        <v>1</v>
      </c>
      <c r="E117" s="52">
        <f>SUM(D117:D117)</f>
        <v>1</v>
      </c>
      <c r="F117" s="155"/>
      <c r="G117" s="156"/>
    </row>
    <row r="118" spans="1:7" ht="11.25" customHeight="1" x14ac:dyDescent="0.25">
      <c r="A118" s="51"/>
      <c r="B118" s="48" t="s">
        <v>87</v>
      </c>
      <c r="C118" s="50"/>
      <c r="D118" s="52">
        <f>D117</f>
        <v>1</v>
      </c>
      <c r="E118" s="52"/>
      <c r="F118" s="155"/>
      <c r="G118" s="156"/>
    </row>
    <row r="119" spans="1:7" ht="4.5" customHeight="1" x14ac:dyDescent="0.25">
      <c r="A119" s="159"/>
      <c r="B119" s="155"/>
      <c r="C119" s="155"/>
      <c r="D119" s="155"/>
      <c r="E119" s="155"/>
      <c r="F119" s="155"/>
      <c r="G119" s="156"/>
    </row>
    <row r="120" spans="1:7" x14ac:dyDescent="0.25">
      <c r="A120" s="159" t="s">
        <v>185</v>
      </c>
      <c r="B120" s="155"/>
      <c r="C120" s="155"/>
      <c r="D120" s="155"/>
      <c r="E120" s="155"/>
      <c r="F120" s="155"/>
      <c r="G120" s="156"/>
    </row>
    <row r="121" spans="1:7" ht="21.75" customHeight="1" x14ac:dyDescent="0.25">
      <c r="A121" s="159" t="s">
        <v>186</v>
      </c>
      <c r="B121" s="155"/>
      <c r="C121" s="155"/>
      <c r="D121" s="155"/>
      <c r="E121" s="155"/>
      <c r="F121" s="155"/>
      <c r="G121" s="156"/>
    </row>
    <row r="122" spans="1:7" x14ac:dyDescent="0.25">
      <c r="A122" s="160" t="s">
        <v>184</v>
      </c>
      <c r="B122" s="157"/>
      <c r="C122" s="157"/>
      <c r="D122" s="157"/>
      <c r="E122" s="157"/>
      <c r="F122" s="157"/>
      <c r="G122" s="158"/>
    </row>
  </sheetData>
  <mergeCells count="145">
    <mergeCell ref="A1:G1"/>
    <mergeCell ref="A29:A30"/>
    <mergeCell ref="B29:B30"/>
    <mergeCell ref="C29:C30"/>
    <mergeCell ref="C21:C22"/>
    <mergeCell ref="B17:B18"/>
    <mergeCell ref="C17:C18"/>
    <mergeCell ref="A13:A14"/>
    <mergeCell ref="A23:A24"/>
    <mergeCell ref="B23:B24"/>
    <mergeCell ref="B13:B14"/>
    <mergeCell ref="C13:C14"/>
    <mergeCell ref="A15:A16"/>
    <mergeCell ref="B15:B16"/>
    <mergeCell ref="B21:B22"/>
    <mergeCell ref="B8:B9"/>
    <mergeCell ref="C23:C24"/>
    <mergeCell ref="A4:C4"/>
    <mergeCell ref="A5:E5"/>
    <mergeCell ref="A11:A12"/>
    <mergeCell ref="B11:B12"/>
    <mergeCell ref="C25:C26"/>
    <mergeCell ref="A2:G2"/>
    <mergeCell ref="A3:G3"/>
    <mergeCell ref="G8:G9"/>
    <mergeCell ref="A10:G10"/>
    <mergeCell ref="A21:A22"/>
    <mergeCell ref="C8:C9"/>
    <mergeCell ref="D8:D9"/>
    <mergeCell ref="E8:E9"/>
    <mergeCell ref="F8:F9"/>
    <mergeCell ref="A8:A9"/>
    <mergeCell ref="A33:A34"/>
    <mergeCell ref="B33:B34"/>
    <mergeCell ref="C33:C34"/>
    <mergeCell ref="A27:A28"/>
    <mergeCell ref="C11:C12"/>
    <mergeCell ref="A25:A26"/>
    <mergeCell ref="A31:A32"/>
    <mergeCell ref="B25:B26"/>
    <mergeCell ref="A17:A18"/>
    <mergeCell ref="A19:A20"/>
    <mergeCell ref="B19:B20"/>
    <mergeCell ref="C19:C20"/>
    <mergeCell ref="C15:C16"/>
    <mergeCell ref="F44:F45"/>
    <mergeCell ref="G44:G45"/>
    <mergeCell ref="A46:G46"/>
    <mergeCell ref="A47:A48"/>
    <mergeCell ref="B47:B48"/>
    <mergeCell ref="C47:C48"/>
    <mergeCell ref="A44:A45"/>
    <mergeCell ref="B44:B45"/>
    <mergeCell ref="C44:C45"/>
    <mergeCell ref="D44:D45"/>
    <mergeCell ref="E44:E45"/>
    <mergeCell ref="B27:B28"/>
    <mergeCell ref="C27:C28"/>
    <mergeCell ref="C35:C36"/>
    <mergeCell ref="B31:B32"/>
    <mergeCell ref="C31:C32"/>
    <mergeCell ref="A53:A54"/>
    <mergeCell ref="B53:B54"/>
    <mergeCell ref="C53:C54"/>
    <mergeCell ref="A55:A56"/>
    <mergeCell ref="B55:B56"/>
    <mergeCell ref="C55:C56"/>
    <mergeCell ref="A49:A50"/>
    <mergeCell ref="B49:B50"/>
    <mergeCell ref="C49:C50"/>
    <mergeCell ref="A51:A52"/>
    <mergeCell ref="B51:B52"/>
    <mergeCell ref="C51:C52"/>
    <mergeCell ref="A39:C39"/>
    <mergeCell ref="A35:A36"/>
    <mergeCell ref="B35:B36"/>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E80:E81"/>
    <mergeCell ref="A83:A84"/>
    <mergeCell ref="B83:B84"/>
    <mergeCell ref="C83:C84"/>
    <mergeCell ref="A75:C75"/>
    <mergeCell ref="A80:A81"/>
    <mergeCell ref="B80:B81"/>
    <mergeCell ref="C80:C81"/>
    <mergeCell ref="D80:D81"/>
    <mergeCell ref="A82:G82"/>
    <mergeCell ref="D100:D101"/>
    <mergeCell ref="E100:E101"/>
    <mergeCell ref="A103:A104"/>
    <mergeCell ref="B103:B104"/>
    <mergeCell ref="C103:C104"/>
    <mergeCell ref="A105:A106"/>
    <mergeCell ref="B105:B106"/>
    <mergeCell ref="C105:C106"/>
    <mergeCell ref="A100:A101"/>
    <mergeCell ref="B100:B101"/>
    <mergeCell ref="C100:C101"/>
    <mergeCell ref="A102:G102"/>
    <mergeCell ref="A89:A90"/>
    <mergeCell ref="B89:B90"/>
    <mergeCell ref="C89:C90"/>
    <mergeCell ref="A91:A92"/>
    <mergeCell ref="B91:B92"/>
    <mergeCell ref="C91:C92"/>
    <mergeCell ref="A85:A86"/>
    <mergeCell ref="B85:B86"/>
    <mergeCell ref="C85:C86"/>
    <mergeCell ref="A87:A88"/>
    <mergeCell ref="B87:B88"/>
    <mergeCell ref="C87:C88"/>
    <mergeCell ref="A115:C115"/>
    <mergeCell ref="A109:A110"/>
    <mergeCell ref="B109:B110"/>
    <mergeCell ref="C109:C110"/>
    <mergeCell ref="A111:A112"/>
    <mergeCell ref="B111:B112"/>
    <mergeCell ref="C111:C112"/>
    <mergeCell ref="A95:C95"/>
    <mergeCell ref="A107:A108"/>
    <mergeCell ref="B107:B108"/>
    <mergeCell ref="C107:C108"/>
  </mergeCells>
  <pageMargins left="0.7" right="0.7" top="0.75" bottom="0.75" header="0.3" footer="0.3"/>
  <pageSetup paperSize="9" fitToHeight="0" orientation="landscape" r:id="rId1"/>
  <rowBreaks count="3" manualBreakCount="3">
    <brk id="42" max="6" man="1"/>
    <brk id="79" max="6" man="1"/>
    <brk id="99"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249977111117893"/>
    <pageSetUpPr fitToPage="1"/>
  </sheetPr>
  <dimension ref="A1:I70"/>
  <sheetViews>
    <sheetView view="pageBreakPreview" topLeftCell="A34" zoomScaleNormal="100" zoomScaleSheetLayoutView="100" workbookViewId="0">
      <selection activeCell="A50" sqref="A50:G50"/>
    </sheetView>
  </sheetViews>
  <sheetFormatPr defaultRowHeight="15" x14ac:dyDescent="0.25"/>
  <cols>
    <col min="1" max="1" width="5.28515625" customWidth="1"/>
    <col min="2" max="2" width="61.140625" customWidth="1"/>
    <col min="3" max="3" width="12.42578125" customWidth="1"/>
    <col min="4" max="7" width="11.28515625" customWidth="1"/>
  </cols>
  <sheetData>
    <row r="1" spans="1:9" s="4" customFormat="1" ht="20.25" customHeight="1" x14ac:dyDescent="0.2">
      <c r="A1" s="181" t="s">
        <v>36</v>
      </c>
      <c r="B1" s="182"/>
      <c r="C1" s="182"/>
      <c r="D1" s="182"/>
      <c r="E1" s="182"/>
      <c r="F1" s="182"/>
      <c r="G1" s="183"/>
    </row>
    <row r="2" spans="1:9" s="1" customFormat="1" ht="13.5" customHeight="1" x14ac:dyDescent="0.2">
      <c r="A2" s="190" t="s">
        <v>163</v>
      </c>
      <c r="B2" s="191"/>
      <c r="C2" s="191"/>
      <c r="D2" s="191"/>
      <c r="E2" s="191"/>
      <c r="F2" s="191"/>
      <c r="G2" s="197"/>
      <c r="H2" s="55"/>
      <c r="I2" s="58"/>
    </row>
    <row r="3" spans="1:9" s="1" customFormat="1" ht="25.5" customHeight="1" x14ac:dyDescent="0.2">
      <c r="A3" s="190" t="s">
        <v>162</v>
      </c>
      <c r="B3" s="191"/>
      <c r="C3" s="191"/>
      <c r="D3" s="191"/>
      <c r="E3" s="191"/>
      <c r="F3" s="191"/>
      <c r="G3" s="197"/>
      <c r="H3" s="55"/>
      <c r="I3" s="58"/>
    </row>
    <row r="4" spans="1:9" s="1" customFormat="1" ht="12.75" customHeight="1" x14ac:dyDescent="0.2">
      <c r="A4" s="190" t="s">
        <v>100</v>
      </c>
      <c r="B4" s="191"/>
      <c r="C4" s="191"/>
      <c r="D4" s="56"/>
      <c r="E4" s="56"/>
      <c r="F4" s="56"/>
      <c r="G4" s="149"/>
      <c r="H4" s="58"/>
      <c r="I4" s="58"/>
    </row>
    <row r="5" spans="1:9" s="1" customFormat="1" ht="12.75" customHeight="1" x14ac:dyDescent="0.2">
      <c r="A5" s="190" t="s">
        <v>89</v>
      </c>
      <c r="B5" s="191"/>
      <c r="C5" s="191"/>
      <c r="D5" s="191"/>
      <c r="E5" s="191"/>
      <c r="F5" s="56"/>
      <c r="G5" s="149"/>
    </row>
    <row r="6" spans="1:9" s="1" customFormat="1" ht="12.75" x14ac:dyDescent="0.2">
      <c r="A6" s="129" t="s">
        <v>90</v>
      </c>
      <c r="B6" s="54">
        <f>'BDI CONVENCIONAL SEM DESONER.'!C32</f>
        <v>0.22678527360258505</v>
      </c>
      <c r="C6" s="55"/>
      <c r="D6" s="56"/>
      <c r="E6" s="56"/>
      <c r="F6" s="56"/>
      <c r="G6" s="149"/>
    </row>
    <row r="7" spans="1:9" ht="6" customHeight="1" x14ac:dyDescent="0.25">
      <c r="A7" s="150"/>
      <c r="B7" s="59"/>
      <c r="C7" s="59"/>
      <c r="D7" s="59"/>
      <c r="E7" s="59"/>
      <c r="F7" s="59"/>
      <c r="G7" s="151"/>
    </row>
    <row r="8" spans="1:9" s="1" customFormat="1" ht="11.25" customHeight="1" x14ac:dyDescent="0.2">
      <c r="A8" s="223" t="s">
        <v>31</v>
      </c>
      <c r="B8" s="223" t="s">
        <v>32</v>
      </c>
      <c r="C8" s="223" t="s">
        <v>10</v>
      </c>
      <c r="D8" s="223" t="s">
        <v>37</v>
      </c>
      <c r="E8" s="223" t="s">
        <v>38</v>
      </c>
      <c r="F8" s="223" t="s">
        <v>39</v>
      </c>
      <c r="G8" s="223" t="s">
        <v>10</v>
      </c>
    </row>
    <row r="9" spans="1:9" s="1" customFormat="1" ht="11.25" x14ac:dyDescent="0.2">
      <c r="A9" s="223"/>
      <c r="B9" s="223"/>
      <c r="C9" s="223"/>
      <c r="D9" s="223"/>
      <c r="E9" s="223"/>
      <c r="F9" s="223"/>
      <c r="G9" s="223"/>
    </row>
    <row r="10" spans="1:9" s="1" customFormat="1" ht="15.75" customHeight="1" x14ac:dyDescent="0.2">
      <c r="A10" s="227" t="str">
        <f>OrcamentoPOA!B11</f>
        <v>REFORMA - PRÉDIO "B"</v>
      </c>
      <c r="B10" s="228"/>
      <c r="C10" s="228"/>
      <c r="D10" s="228"/>
      <c r="E10" s="228"/>
      <c r="F10" s="228"/>
      <c r="G10" s="229"/>
    </row>
    <row r="11" spans="1:9" s="1" customFormat="1" ht="30" customHeight="1" x14ac:dyDescent="0.2">
      <c r="A11" s="217" t="str">
        <f>OrcamentoPOA!A12</f>
        <v>1.1</v>
      </c>
      <c r="B11" s="219" t="str">
        <f>OrcamentoPOA!B12</f>
        <v>Projeto detalhando os serviços para reforma, reparos, incluindo demolições, construções, reforma das instalações, pintura, acabamentos e todos os serviços correlatos que forem solicitados pela Fiscalização do Contrato. Os serviços podem incluir novos Projetos Arquitetônicos, Estruturais, de Instalações Elétricas, Hidrossanitárias e de Cabeamento Estruturado, PPCI, SPDA e Pavimentação.</v>
      </c>
      <c r="C11" s="221">
        <f>VLOOKUP(A11,OrcamentoPOA!$A$12:$H$53,8,0)</f>
        <v>54628.000000000007</v>
      </c>
      <c r="D11" s="62">
        <f>$C11*D12</f>
        <v>21851.200000000004</v>
      </c>
      <c r="E11" s="62">
        <f>$C11*E12</f>
        <v>21851.200000000004</v>
      </c>
      <c r="F11" s="62">
        <f>$C11*F12</f>
        <v>10925.600000000002</v>
      </c>
      <c r="G11" s="38">
        <f t="shared" ref="G11:G20" si="0">SUM(D11:F11)</f>
        <v>54628.000000000015</v>
      </c>
    </row>
    <row r="12" spans="1:9" s="1" customFormat="1" ht="30" customHeight="1" x14ac:dyDescent="0.2">
      <c r="A12" s="218"/>
      <c r="B12" s="220"/>
      <c r="C12" s="222"/>
      <c r="D12" s="43">
        <v>0.4</v>
      </c>
      <c r="E12" s="43">
        <v>0.4</v>
      </c>
      <c r="F12" s="43">
        <v>0.2</v>
      </c>
      <c r="G12" s="44">
        <f t="shared" si="0"/>
        <v>1</v>
      </c>
    </row>
    <row r="13" spans="1:9" s="1" customFormat="1" ht="11.25" customHeight="1" x14ac:dyDescent="0.2">
      <c r="A13" s="217" t="str">
        <f>OrcamentoPOA!A13</f>
        <v>1.2</v>
      </c>
      <c r="B13" s="219" t="str">
        <f>OrcamentoPOA!B13</f>
        <v>Especificações técnicas e memorial descritivo</v>
      </c>
      <c r="C13" s="221">
        <f>VLOOKUP(A13,OrcamentoPOA!$A$12:$H$53,8,0)</f>
        <v>6190.85</v>
      </c>
      <c r="D13" s="62">
        <f>$C13*D14</f>
        <v>0</v>
      </c>
      <c r="E13" s="62">
        <f>$C13*E14</f>
        <v>0</v>
      </c>
      <c r="F13" s="62">
        <f>$C13*F14</f>
        <v>6190.85</v>
      </c>
      <c r="G13" s="38">
        <f t="shared" si="0"/>
        <v>6190.85</v>
      </c>
    </row>
    <row r="14" spans="1:9" s="1" customFormat="1" ht="11.25" x14ac:dyDescent="0.2">
      <c r="A14" s="218"/>
      <c r="B14" s="220"/>
      <c r="C14" s="222"/>
      <c r="D14" s="43"/>
      <c r="E14" s="43"/>
      <c r="F14" s="43">
        <v>1</v>
      </c>
      <c r="G14" s="44">
        <f t="shared" si="0"/>
        <v>1</v>
      </c>
    </row>
    <row r="15" spans="1:9" s="1" customFormat="1" ht="11.25" customHeight="1" x14ac:dyDescent="0.2">
      <c r="A15" s="217" t="str">
        <f>OrcamentoPOA!A14</f>
        <v>1.3</v>
      </c>
      <c r="B15" s="219" t="str">
        <f>OrcamentoPOA!B14</f>
        <v>Elaboração de planilha orçamentária, cronocrama físico financeiro, composição do BDI e encargos sociais</v>
      </c>
      <c r="C15" s="221">
        <f>VLOOKUP(A15,OrcamentoPOA!$A$12:$H$53,8,0)</f>
        <v>7431.37</v>
      </c>
      <c r="D15" s="62">
        <f>$C15*D16</f>
        <v>0</v>
      </c>
      <c r="E15" s="62">
        <f>$C15*E16</f>
        <v>0</v>
      </c>
      <c r="F15" s="62">
        <f>$C15*F16</f>
        <v>7431.37</v>
      </c>
      <c r="G15" s="38">
        <f t="shared" si="0"/>
        <v>7431.37</v>
      </c>
    </row>
    <row r="16" spans="1:9" s="1" customFormat="1" ht="11.25" x14ac:dyDescent="0.2">
      <c r="A16" s="218"/>
      <c r="B16" s="220"/>
      <c r="C16" s="222"/>
      <c r="D16" s="45"/>
      <c r="E16" s="45"/>
      <c r="F16" s="43">
        <v>1</v>
      </c>
      <c r="G16" s="44">
        <f t="shared" si="0"/>
        <v>1</v>
      </c>
    </row>
    <row r="17" spans="1:8" s="1" customFormat="1" ht="11.25" customHeight="1" x14ac:dyDescent="0.2">
      <c r="A17" s="217" t="str">
        <f>OrcamentoPOA!A15</f>
        <v>1.4</v>
      </c>
      <c r="B17" s="219" t="str">
        <f>OrcamentoPOA!B15</f>
        <v>Cópias</v>
      </c>
      <c r="C17" s="221">
        <f>VLOOKUP(A17,OrcamentoPOA!$A$12:$H$53,8,0)</f>
        <v>1067.3999999999999</v>
      </c>
      <c r="D17" s="62">
        <f>$C17*D18</f>
        <v>320.21999999999997</v>
      </c>
      <c r="E17" s="62">
        <f>$C17*E18</f>
        <v>320.21999999999997</v>
      </c>
      <c r="F17" s="62">
        <f>$C17*F18</f>
        <v>426.96</v>
      </c>
      <c r="G17" s="38">
        <f t="shared" si="0"/>
        <v>1067.3999999999999</v>
      </c>
    </row>
    <row r="18" spans="1:8" s="1" customFormat="1" ht="11.25" x14ac:dyDescent="0.2">
      <c r="A18" s="218"/>
      <c r="B18" s="220"/>
      <c r="C18" s="222"/>
      <c r="D18" s="43">
        <v>0.3</v>
      </c>
      <c r="E18" s="43">
        <v>0.3</v>
      </c>
      <c r="F18" s="46">
        <v>0.4</v>
      </c>
      <c r="G18" s="44">
        <f t="shared" si="0"/>
        <v>1</v>
      </c>
    </row>
    <row r="19" spans="1:8" s="1" customFormat="1" ht="11.25" customHeight="1" x14ac:dyDescent="0.2">
      <c r="A19" s="217" t="str">
        <f>OrcamentoPOA!A16</f>
        <v>1.5</v>
      </c>
      <c r="B19" s="219" t="str">
        <f>OrcamentoPOA!B16</f>
        <v>Taxas e emolumentos (ART/RRT)</v>
      </c>
      <c r="C19" s="221">
        <f>VLOOKUP(A19,OrcamentoPOA!$A$12:$H$53,8,0)</f>
        <v>1317.7</v>
      </c>
      <c r="D19" s="62">
        <f>$C19*D20</f>
        <v>395.31</v>
      </c>
      <c r="E19" s="62">
        <f>$C19*E20</f>
        <v>395.31</v>
      </c>
      <c r="F19" s="62">
        <f>$C19*F20</f>
        <v>527.08000000000004</v>
      </c>
      <c r="G19" s="38">
        <f t="shared" si="0"/>
        <v>1317.7</v>
      </c>
    </row>
    <row r="20" spans="1:8" s="1" customFormat="1" ht="11.25" x14ac:dyDescent="0.2">
      <c r="A20" s="218"/>
      <c r="B20" s="220"/>
      <c r="C20" s="222"/>
      <c r="D20" s="43">
        <v>0.3</v>
      </c>
      <c r="E20" s="43">
        <v>0.3</v>
      </c>
      <c r="F20" s="45">
        <v>0.4</v>
      </c>
      <c r="G20" s="44">
        <f t="shared" si="0"/>
        <v>1</v>
      </c>
    </row>
    <row r="21" spans="1:8" s="1" customFormat="1" ht="11.25" x14ac:dyDescent="0.2">
      <c r="A21" s="152"/>
      <c r="B21" s="39"/>
      <c r="C21" s="40"/>
      <c r="D21" s="41"/>
      <c r="E21" s="41"/>
      <c r="F21" s="41"/>
      <c r="G21" s="153"/>
    </row>
    <row r="22" spans="1:8" s="1" customFormat="1" ht="11.25" x14ac:dyDescent="0.2">
      <c r="A22" s="47"/>
      <c r="B22" s="48" t="s">
        <v>85</v>
      </c>
      <c r="C22" s="49">
        <f>SUM(C11:C20)</f>
        <v>70635.319999999992</v>
      </c>
      <c r="D22" s="50">
        <f>D19+D17+D15+D13+D11</f>
        <v>22566.730000000003</v>
      </c>
      <c r="E22" s="50">
        <f t="shared" ref="E22:F22" si="1">E19+E17+E15+E13+E11</f>
        <v>22566.730000000003</v>
      </c>
      <c r="F22" s="50">
        <f t="shared" si="1"/>
        <v>25501.86</v>
      </c>
      <c r="G22" s="50">
        <f>SUM(D22:F22)</f>
        <v>70635.320000000007</v>
      </c>
    </row>
    <row r="23" spans="1:8" s="1" customFormat="1" ht="6" customHeight="1" x14ac:dyDescent="0.2">
      <c r="A23" s="215"/>
      <c r="B23" s="216"/>
      <c r="C23" s="216"/>
      <c r="D23" s="63"/>
      <c r="E23" s="56"/>
      <c r="F23" s="56"/>
      <c r="G23" s="139"/>
    </row>
    <row r="24" spans="1:8" s="5" customFormat="1" ht="11.25" x14ac:dyDescent="0.2">
      <c r="A24" s="51"/>
      <c r="B24" s="48" t="s">
        <v>40</v>
      </c>
      <c r="C24" s="50"/>
      <c r="D24" s="50">
        <f>D22</f>
        <v>22566.730000000003</v>
      </c>
      <c r="E24" s="50">
        <f>E22+D24</f>
        <v>45133.460000000006</v>
      </c>
      <c r="F24" s="50">
        <f>F22+E24</f>
        <v>70635.320000000007</v>
      </c>
      <c r="G24" s="50"/>
    </row>
    <row r="25" spans="1:8" s="6" customFormat="1" ht="11.25" x14ac:dyDescent="0.2">
      <c r="A25" s="51"/>
      <c r="B25" s="48" t="s">
        <v>86</v>
      </c>
      <c r="C25" s="50"/>
      <c r="D25" s="52">
        <f>D22/$C$22</f>
        <v>0.31948223636560302</v>
      </c>
      <c r="E25" s="52">
        <f>E22/$C$22</f>
        <v>0.31948223636560302</v>
      </c>
      <c r="F25" s="52">
        <f>F22/$C$22</f>
        <v>0.36103552726879418</v>
      </c>
      <c r="G25" s="52">
        <f>SUM(D25:F25)</f>
        <v>1.0000000000000002</v>
      </c>
    </row>
    <row r="26" spans="1:8" s="5" customFormat="1" ht="11.25" x14ac:dyDescent="0.2">
      <c r="A26" s="51"/>
      <c r="B26" s="48" t="s">
        <v>87</v>
      </c>
      <c r="C26" s="50"/>
      <c r="D26" s="52">
        <f>D24/$C$22</f>
        <v>0.31948223636560302</v>
      </c>
      <c r="E26" s="52">
        <f>E24/$C$22</f>
        <v>0.63896447273120605</v>
      </c>
      <c r="F26" s="52">
        <f>F24/$C$22</f>
        <v>1.0000000000000002</v>
      </c>
      <c r="G26" s="52"/>
    </row>
    <row r="27" spans="1:8" s="1" customFormat="1" ht="21.75" customHeight="1" x14ac:dyDescent="0.2">
      <c r="A27" s="154"/>
      <c r="B27" s="58"/>
      <c r="C27" s="58"/>
      <c r="D27" s="58"/>
      <c r="E27" s="58"/>
      <c r="F27" s="58"/>
      <c r="G27" s="149"/>
      <c r="H27" s="154"/>
    </row>
    <row r="28" spans="1:8" ht="11.25" customHeight="1" x14ac:dyDescent="0.25">
      <c r="A28" s="223" t="s">
        <v>31</v>
      </c>
      <c r="B28" s="223" t="s">
        <v>32</v>
      </c>
      <c r="C28" s="223" t="s">
        <v>10</v>
      </c>
      <c r="D28" s="223" t="s">
        <v>37</v>
      </c>
      <c r="E28" s="223" t="s">
        <v>38</v>
      </c>
      <c r="F28" s="223" t="s">
        <v>10</v>
      </c>
      <c r="G28" s="156"/>
      <c r="H28" s="159"/>
    </row>
    <row r="29" spans="1:8" ht="11.25" customHeight="1" x14ac:dyDescent="0.25">
      <c r="A29" s="223"/>
      <c r="B29" s="223"/>
      <c r="C29" s="223"/>
      <c r="D29" s="223"/>
      <c r="E29" s="223"/>
      <c r="F29" s="223"/>
      <c r="G29" s="156"/>
      <c r="H29" s="159"/>
    </row>
    <row r="30" spans="1:8" ht="15" customHeight="1" x14ac:dyDescent="0.25">
      <c r="A30" s="224" t="str">
        <f>OrcamentoPOA!B18</f>
        <v>REFORMA - PRÉDIO "C"</v>
      </c>
      <c r="B30" s="225"/>
      <c r="C30" s="225"/>
      <c r="D30" s="225"/>
      <c r="E30" s="225"/>
      <c r="F30" s="225"/>
      <c r="G30" s="226"/>
      <c r="H30" s="159"/>
    </row>
    <row r="31" spans="1:8" ht="30" customHeight="1" x14ac:dyDescent="0.25">
      <c r="A31" s="217" t="str">
        <f>OrcamentoPOA!A19</f>
        <v>2.1</v>
      </c>
      <c r="B31" s="219" t="str">
        <f>OrcamentoPOA!B19</f>
        <v>Projeto detalhando os serviços para reforma, reparos, incluindo demolições, construções, reforma das instalações, pintura, acabamentos e todos os serviços correlatos que forem solicitados pela Fiscalização do Contrato. Os serviços podem incluir novos Projetos Arquitetônicos, Estruturais, de Instalações Elétricas, Hidrossanitárias e de Cabeamento Estruturado, PPCI, SPDA e Pavimentação.</v>
      </c>
      <c r="C31" s="221">
        <f>VLOOKUP(A31,OrcamentoPOA!$A$12:$H$53,8,0)</f>
        <v>33167</v>
      </c>
      <c r="D31" s="62">
        <f>$C31*D32</f>
        <v>23216.899999999998</v>
      </c>
      <c r="E31" s="62">
        <f>$C31*E32</f>
        <v>9950.1</v>
      </c>
      <c r="F31" s="38">
        <f t="shared" ref="F31:F40" si="2">SUM(D31:E31)</f>
        <v>33167</v>
      </c>
      <c r="G31" s="156"/>
      <c r="H31" s="159"/>
    </row>
    <row r="32" spans="1:8" ht="30" customHeight="1" x14ac:dyDescent="0.25">
      <c r="A32" s="218"/>
      <c r="B32" s="220"/>
      <c r="C32" s="222"/>
      <c r="D32" s="43">
        <v>0.7</v>
      </c>
      <c r="E32" s="43">
        <v>0.3</v>
      </c>
      <c r="F32" s="44">
        <f t="shared" si="2"/>
        <v>1</v>
      </c>
      <c r="G32" s="156"/>
      <c r="H32" s="159"/>
    </row>
    <row r="33" spans="1:8" ht="11.25" customHeight="1" x14ac:dyDescent="0.25">
      <c r="A33" s="217" t="str">
        <f>OrcamentoPOA!A20</f>
        <v>2.2</v>
      </c>
      <c r="B33" s="219" t="str">
        <f>OrcamentoPOA!B20</f>
        <v>Especificações técnicas e memorial descritivo</v>
      </c>
      <c r="C33" s="221">
        <f>VLOOKUP(A33,OrcamentoPOA!$A$12:$H$53,8,0)</f>
        <v>6190.85</v>
      </c>
      <c r="D33" s="62">
        <f>$C33*D34</f>
        <v>0</v>
      </c>
      <c r="E33" s="62">
        <f>$C33*E34</f>
        <v>6190.85</v>
      </c>
      <c r="F33" s="38">
        <f t="shared" si="2"/>
        <v>6190.85</v>
      </c>
      <c r="G33" s="156"/>
      <c r="H33" s="159"/>
    </row>
    <row r="34" spans="1:8" ht="11.25" customHeight="1" x14ac:dyDescent="0.25">
      <c r="A34" s="218"/>
      <c r="B34" s="220"/>
      <c r="C34" s="222"/>
      <c r="D34" s="43"/>
      <c r="E34" s="43">
        <v>1</v>
      </c>
      <c r="F34" s="44">
        <f t="shared" si="2"/>
        <v>1</v>
      </c>
      <c r="G34" s="156"/>
      <c r="H34" s="159"/>
    </row>
    <row r="35" spans="1:8" ht="11.25" customHeight="1" x14ac:dyDescent="0.25">
      <c r="A35" s="217" t="str">
        <f>OrcamentoPOA!A21</f>
        <v>2.3</v>
      </c>
      <c r="B35" s="219" t="str">
        <f>OrcamentoPOA!B21</f>
        <v>Elaboração de planilha orçamentária, cronocrama físico financeiro, composição do BDI e encargos sociais</v>
      </c>
      <c r="C35" s="221">
        <f>VLOOKUP(A35,OrcamentoPOA!$A$12:$H$53,8,0)</f>
        <v>7431.37</v>
      </c>
      <c r="D35" s="62">
        <f>$C35*D36</f>
        <v>0</v>
      </c>
      <c r="E35" s="62">
        <f>$C35*E36</f>
        <v>7431.37</v>
      </c>
      <c r="F35" s="38">
        <f t="shared" si="2"/>
        <v>7431.37</v>
      </c>
      <c r="G35" s="156"/>
      <c r="H35" s="159"/>
    </row>
    <row r="36" spans="1:8" ht="11.25" customHeight="1" x14ac:dyDescent="0.25">
      <c r="A36" s="218"/>
      <c r="B36" s="220"/>
      <c r="C36" s="222"/>
      <c r="D36" s="45"/>
      <c r="E36" s="45">
        <v>1</v>
      </c>
      <c r="F36" s="44">
        <f t="shared" si="2"/>
        <v>1</v>
      </c>
      <c r="G36" s="156"/>
      <c r="H36" s="159"/>
    </row>
    <row r="37" spans="1:8" ht="11.25" customHeight="1" x14ac:dyDescent="0.25">
      <c r="A37" s="217" t="str">
        <f>OrcamentoPOA!A22</f>
        <v>2.4</v>
      </c>
      <c r="B37" s="219" t="str">
        <f>OrcamentoPOA!B22</f>
        <v>Cópias</v>
      </c>
      <c r="C37" s="221">
        <f>VLOOKUP(A37,OrcamentoPOA!$A$12:$H$53,8,0)</f>
        <v>533.69999999999993</v>
      </c>
      <c r="D37" s="62">
        <f>$C37*D38</f>
        <v>213.48</v>
      </c>
      <c r="E37" s="62">
        <f>$C37*E38</f>
        <v>320.21999999999997</v>
      </c>
      <c r="F37" s="38">
        <f t="shared" si="2"/>
        <v>533.69999999999993</v>
      </c>
      <c r="G37" s="156"/>
      <c r="H37" s="159"/>
    </row>
    <row r="38" spans="1:8" ht="11.25" customHeight="1" x14ac:dyDescent="0.25">
      <c r="A38" s="218"/>
      <c r="B38" s="220"/>
      <c r="C38" s="222"/>
      <c r="D38" s="43">
        <v>0.4</v>
      </c>
      <c r="E38" s="43">
        <v>0.6</v>
      </c>
      <c r="F38" s="44">
        <f t="shared" si="2"/>
        <v>1</v>
      </c>
      <c r="G38" s="156"/>
      <c r="H38" s="159"/>
    </row>
    <row r="39" spans="1:8" ht="11.25" customHeight="1" x14ac:dyDescent="0.25">
      <c r="A39" s="217" t="str">
        <f>OrcamentoPOA!A23</f>
        <v>2.5</v>
      </c>
      <c r="B39" s="219" t="str">
        <f>OrcamentoPOA!B23</f>
        <v>Taxas e emolumentos (ART/RRT)</v>
      </c>
      <c r="C39" s="221">
        <f>VLOOKUP(A39,OrcamentoPOA!$A$12:$H$53,8,0)</f>
        <v>1317.7</v>
      </c>
      <c r="D39" s="62">
        <f>$C39*D40</f>
        <v>658.85</v>
      </c>
      <c r="E39" s="62">
        <f>$C39*E40</f>
        <v>658.85</v>
      </c>
      <c r="F39" s="38">
        <f t="shared" si="2"/>
        <v>1317.7</v>
      </c>
      <c r="G39" s="156"/>
      <c r="H39" s="159"/>
    </row>
    <row r="40" spans="1:8" ht="11.25" customHeight="1" x14ac:dyDescent="0.25">
      <c r="A40" s="218"/>
      <c r="B40" s="220"/>
      <c r="C40" s="222"/>
      <c r="D40" s="43">
        <v>0.5</v>
      </c>
      <c r="E40" s="43">
        <v>0.5</v>
      </c>
      <c r="F40" s="44">
        <f t="shared" si="2"/>
        <v>1</v>
      </c>
      <c r="G40" s="156"/>
      <c r="H40" s="159"/>
    </row>
    <row r="41" spans="1:8" ht="11.25" customHeight="1" x14ac:dyDescent="0.25">
      <c r="A41" s="152"/>
      <c r="B41" s="39"/>
      <c r="C41" s="40"/>
      <c r="D41" s="41"/>
      <c r="E41" s="41"/>
      <c r="F41" s="153"/>
      <c r="G41" s="156"/>
      <c r="H41" s="159"/>
    </row>
    <row r="42" spans="1:8" ht="11.25" customHeight="1" x14ac:dyDescent="0.25">
      <c r="A42" s="47"/>
      <c r="B42" s="48" t="s">
        <v>85</v>
      </c>
      <c r="C42" s="49">
        <f>SUM(C31:C40)</f>
        <v>48640.619999999995</v>
      </c>
      <c r="D42" s="50">
        <f>D39+D37+D35+D33+D31</f>
        <v>24089.23</v>
      </c>
      <c r="E42" s="50">
        <f>E39+E37+E35+E33+E31</f>
        <v>24551.39</v>
      </c>
      <c r="F42" s="50">
        <f>SUM(D42:E42)</f>
        <v>48640.619999999995</v>
      </c>
      <c r="G42" s="156"/>
      <c r="H42" s="159"/>
    </row>
    <row r="43" spans="1:8" ht="6.75" customHeight="1" x14ac:dyDescent="0.25">
      <c r="A43" s="215"/>
      <c r="B43" s="216"/>
      <c r="C43" s="216"/>
      <c r="D43" s="63"/>
      <c r="E43" s="56"/>
      <c r="F43" s="139"/>
      <c r="G43" s="156"/>
      <c r="H43" s="159"/>
    </row>
    <row r="44" spans="1:8" ht="11.25" customHeight="1" x14ac:dyDescent="0.25">
      <c r="A44" s="51"/>
      <c r="B44" s="48" t="s">
        <v>40</v>
      </c>
      <c r="C44" s="50"/>
      <c r="D44" s="50">
        <f>D42</f>
        <v>24089.23</v>
      </c>
      <c r="E44" s="50">
        <f>E42+D44</f>
        <v>48640.619999999995</v>
      </c>
      <c r="F44" s="50"/>
      <c r="G44" s="156"/>
      <c r="H44" s="159"/>
    </row>
    <row r="45" spans="1:8" ht="11.25" customHeight="1" x14ac:dyDescent="0.25">
      <c r="A45" s="51"/>
      <c r="B45" s="48" t="s">
        <v>86</v>
      </c>
      <c r="C45" s="50"/>
      <c r="D45" s="52">
        <f>D42/C42</f>
        <v>0.49524923818816458</v>
      </c>
      <c r="E45" s="52">
        <f>E42/C42</f>
        <v>0.50475076181183554</v>
      </c>
      <c r="F45" s="52">
        <f>SUM(D45:E45)</f>
        <v>1</v>
      </c>
      <c r="G45" s="156"/>
      <c r="H45" s="159"/>
    </row>
    <row r="46" spans="1:8" ht="11.25" customHeight="1" x14ac:dyDescent="0.25">
      <c r="A46" s="51"/>
      <c r="B46" s="48" t="s">
        <v>87</v>
      </c>
      <c r="C46" s="50"/>
      <c r="D46" s="52">
        <f>D45</f>
        <v>0.49524923818816458</v>
      </c>
      <c r="E46" s="52">
        <f>E45+D46</f>
        <v>1</v>
      </c>
      <c r="F46" s="52"/>
      <c r="G46" s="156"/>
      <c r="H46" s="159"/>
    </row>
    <row r="47" spans="1:8" s="1" customFormat="1" ht="21.75" customHeight="1" x14ac:dyDescent="0.2">
      <c r="A47" s="154"/>
      <c r="B47" s="58"/>
      <c r="C47" s="58"/>
      <c r="D47" s="58"/>
      <c r="E47" s="58"/>
      <c r="F47" s="58"/>
      <c r="G47" s="149"/>
      <c r="H47" s="154"/>
    </row>
    <row r="48" spans="1:8" ht="11.25" customHeight="1" x14ac:dyDescent="0.25">
      <c r="A48" s="223" t="s">
        <v>31</v>
      </c>
      <c r="B48" s="223" t="s">
        <v>32</v>
      </c>
      <c r="C48" s="223" t="s">
        <v>10</v>
      </c>
      <c r="D48" s="223" t="s">
        <v>37</v>
      </c>
      <c r="E48" s="223" t="s">
        <v>38</v>
      </c>
      <c r="F48" s="223" t="s">
        <v>10</v>
      </c>
      <c r="G48" s="156"/>
      <c r="H48" s="159"/>
    </row>
    <row r="49" spans="1:8" ht="11.25" customHeight="1" x14ac:dyDescent="0.25">
      <c r="A49" s="223"/>
      <c r="B49" s="223"/>
      <c r="C49" s="223"/>
      <c r="D49" s="223"/>
      <c r="E49" s="223"/>
      <c r="F49" s="223"/>
      <c r="G49" s="156"/>
      <c r="H49" s="159"/>
    </row>
    <row r="50" spans="1:8" ht="15" customHeight="1" x14ac:dyDescent="0.25">
      <c r="A50" s="224" t="str">
        <f>OrcamentoPOA!B25</f>
        <v>REFORMA - PRÉDIO "D"</v>
      </c>
      <c r="B50" s="225"/>
      <c r="C50" s="225"/>
      <c r="D50" s="225"/>
      <c r="E50" s="225"/>
      <c r="F50" s="225"/>
      <c r="G50" s="226"/>
      <c r="H50" s="159"/>
    </row>
    <row r="51" spans="1:8" ht="30" customHeight="1" x14ac:dyDescent="0.25">
      <c r="A51" s="217" t="str">
        <f>OrcamentoPOA!A26</f>
        <v>3.1</v>
      </c>
      <c r="B51" s="219" t="str">
        <f>OrcamentoPOA!B26</f>
        <v>Projeto detalhando os serviços para reforma, reparos, incluindo demolições, construções, reforma das instalações, pintura, acabamentos e todos os serviços correlatos que forem solicitados pela Fiscalização do Contrato. Os serviços podem incluir novos Projetos Arquitetônicos, Estruturais, de Instalações Elétricas, Hidrossanitárias e de Cabeamento Estruturado, PPCI, SPDA e Pavimentação.</v>
      </c>
      <c r="C51" s="221">
        <f>VLOOKUP(A51,OrcamentoPOA!$A$12:$H$53,8,0)</f>
        <v>22631.600000000002</v>
      </c>
      <c r="D51" s="62">
        <f>$C51*D52</f>
        <v>18105.280000000002</v>
      </c>
      <c r="E51" s="62">
        <f>$C51*E52</f>
        <v>4526.3200000000006</v>
      </c>
      <c r="F51" s="38">
        <f t="shared" ref="F51:F60" si="3">SUM(D51:E51)</f>
        <v>22631.600000000002</v>
      </c>
      <c r="G51" s="156"/>
      <c r="H51" s="159"/>
    </row>
    <row r="52" spans="1:8" ht="30" customHeight="1" x14ac:dyDescent="0.25">
      <c r="A52" s="218"/>
      <c r="B52" s="220"/>
      <c r="C52" s="222"/>
      <c r="D52" s="43">
        <v>0.8</v>
      </c>
      <c r="E52" s="43">
        <v>0.2</v>
      </c>
      <c r="F52" s="44">
        <f t="shared" si="3"/>
        <v>1</v>
      </c>
      <c r="G52" s="156"/>
      <c r="H52" s="159"/>
    </row>
    <row r="53" spans="1:8" ht="11.25" customHeight="1" x14ac:dyDescent="0.25">
      <c r="A53" s="217" t="str">
        <f>OrcamentoPOA!A27</f>
        <v>3.2</v>
      </c>
      <c r="B53" s="219" t="str">
        <f>OrcamentoPOA!B27</f>
        <v>Especificações técnicas e memorial descritivo</v>
      </c>
      <c r="C53" s="221">
        <f>VLOOKUP(A53,OrcamentoPOA!$A$12:$H$53,8,0)</f>
        <v>6190.85</v>
      </c>
      <c r="D53" s="62">
        <f>$C53*D54</f>
        <v>0</v>
      </c>
      <c r="E53" s="62">
        <f>$C53*E54</f>
        <v>6190.85</v>
      </c>
      <c r="F53" s="38">
        <f t="shared" si="3"/>
        <v>6190.85</v>
      </c>
      <c r="G53" s="156"/>
      <c r="H53" s="159"/>
    </row>
    <row r="54" spans="1:8" ht="11.25" customHeight="1" x14ac:dyDescent="0.25">
      <c r="A54" s="218"/>
      <c r="B54" s="220"/>
      <c r="C54" s="222"/>
      <c r="D54" s="43"/>
      <c r="E54" s="43">
        <v>1</v>
      </c>
      <c r="F54" s="44">
        <f t="shared" si="3"/>
        <v>1</v>
      </c>
      <c r="G54" s="156"/>
      <c r="H54" s="159"/>
    </row>
    <row r="55" spans="1:8" ht="11.25" customHeight="1" x14ac:dyDescent="0.25">
      <c r="A55" s="217" t="str">
        <f>OrcamentoPOA!A28</f>
        <v>3.3</v>
      </c>
      <c r="B55" s="219" t="str">
        <f>OrcamentoPOA!B28</f>
        <v>Elaboração de planilha orçamentária, cronocrama físico financeiro, composição do BDI e encargos sociais</v>
      </c>
      <c r="C55" s="221">
        <f>VLOOKUP(A55,OrcamentoPOA!$A$12:$H$53,8,0)</f>
        <v>7431.37</v>
      </c>
      <c r="D55" s="62">
        <f>$C55*D56</f>
        <v>0</v>
      </c>
      <c r="E55" s="62">
        <f>$C55*E56</f>
        <v>7431.37</v>
      </c>
      <c r="F55" s="38">
        <f t="shared" si="3"/>
        <v>7431.37</v>
      </c>
      <c r="G55" s="156"/>
      <c r="H55" s="159"/>
    </row>
    <row r="56" spans="1:8" ht="11.25" customHeight="1" x14ac:dyDescent="0.25">
      <c r="A56" s="218"/>
      <c r="B56" s="220"/>
      <c r="C56" s="222"/>
      <c r="D56" s="45"/>
      <c r="E56" s="45">
        <v>1</v>
      </c>
      <c r="F56" s="44">
        <f t="shared" si="3"/>
        <v>1</v>
      </c>
      <c r="G56" s="156"/>
      <c r="H56" s="159"/>
    </row>
    <row r="57" spans="1:8" ht="11.25" customHeight="1" x14ac:dyDescent="0.25">
      <c r="A57" s="217" t="str">
        <f>OrcamentoPOA!A29</f>
        <v>3.4</v>
      </c>
      <c r="B57" s="219" t="str">
        <f>OrcamentoPOA!B29</f>
        <v>Cópias</v>
      </c>
      <c r="C57" s="221">
        <f>VLOOKUP(A57,OrcamentoPOA!$A$12:$H$53,8,0)</f>
        <v>533.69999999999993</v>
      </c>
      <c r="D57" s="62">
        <f>$C57*D58</f>
        <v>213.48</v>
      </c>
      <c r="E57" s="62">
        <f>$C57*E58</f>
        <v>320.21999999999997</v>
      </c>
      <c r="F57" s="38">
        <f t="shared" si="3"/>
        <v>533.69999999999993</v>
      </c>
      <c r="G57" s="156"/>
      <c r="H57" s="159"/>
    </row>
    <row r="58" spans="1:8" ht="11.25" customHeight="1" x14ac:dyDescent="0.25">
      <c r="A58" s="218"/>
      <c r="B58" s="220"/>
      <c r="C58" s="222"/>
      <c r="D58" s="43">
        <v>0.4</v>
      </c>
      <c r="E58" s="43">
        <v>0.6</v>
      </c>
      <c r="F58" s="44">
        <f t="shared" si="3"/>
        <v>1</v>
      </c>
      <c r="G58" s="156"/>
      <c r="H58" s="159"/>
    </row>
    <row r="59" spans="1:8" ht="11.25" customHeight="1" x14ac:dyDescent="0.25">
      <c r="A59" s="217" t="str">
        <f>OrcamentoPOA!A30</f>
        <v>3.5</v>
      </c>
      <c r="B59" s="219" t="str">
        <f>OrcamentoPOA!B30</f>
        <v>Taxas e emolumentos (ART/RRT)</v>
      </c>
      <c r="C59" s="221">
        <f>VLOOKUP(A59,OrcamentoPOA!$A$12:$H$53,8,0)</f>
        <v>1317.7</v>
      </c>
      <c r="D59" s="62">
        <f>$C59*D60</f>
        <v>658.85</v>
      </c>
      <c r="E59" s="62">
        <f>$C59*E60</f>
        <v>658.85</v>
      </c>
      <c r="F59" s="38">
        <f t="shared" si="3"/>
        <v>1317.7</v>
      </c>
      <c r="G59" s="156"/>
      <c r="H59" s="159"/>
    </row>
    <row r="60" spans="1:8" ht="11.25" customHeight="1" x14ac:dyDescent="0.25">
      <c r="A60" s="218"/>
      <c r="B60" s="220"/>
      <c r="C60" s="222"/>
      <c r="D60" s="43">
        <v>0.5</v>
      </c>
      <c r="E60" s="43">
        <v>0.5</v>
      </c>
      <c r="F60" s="44">
        <f t="shared" si="3"/>
        <v>1</v>
      </c>
      <c r="G60" s="156"/>
      <c r="H60" s="159"/>
    </row>
    <row r="61" spans="1:8" ht="11.25" customHeight="1" x14ac:dyDescent="0.25">
      <c r="A61" s="152"/>
      <c r="B61" s="39"/>
      <c r="C61" s="40"/>
      <c r="D61" s="41"/>
      <c r="E61" s="41"/>
      <c r="F61" s="153"/>
      <c r="G61" s="156"/>
      <c r="H61" s="159"/>
    </row>
    <row r="62" spans="1:8" ht="11.25" customHeight="1" x14ac:dyDescent="0.25">
      <c r="A62" s="47"/>
      <c r="B62" s="48" t="s">
        <v>85</v>
      </c>
      <c r="C62" s="49">
        <f>SUM(C51:C60)</f>
        <v>38105.22</v>
      </c>
      <c r="D62" s="50">
        <f>D59+D57+D55+D53+D51</f>
        <v>18977.610000000004</v>
      </c>
      <c r="E62" s="50">
        <f>E59+E57+E55+E53+E51</f>
        <v>19127.61</v>
      </c>
      <c r="F62" s="50">
        <f>SUM(D62:E62)</f>
        <v>38105.22</v>
      </c>
      <c r="G62" s="156"/>
      <c r="H62" s="159"/>
    </row>
    <row r="63" spans="1:8" ht="6.75" customHeight="1" x14ac:dyDescent="0.25">
      <c r="A63" s="215"/>
      <c r="B63" s="216"/>
      <c r="C63" s="216"/>
      <c r="D63" s="63"/>
      <c r="E63" s="56"/>
      <c r="F63" s="139"/>
      <c r="G63" s="156"/>
      <c r="H63" s="159"/>
    </row>
    <row r="64" spans="1:8" ht="11.25" customHeight="1" x14ac:dyDescent="0.25">
      <c r="A64" s="51"/>
      <c r="B64" s="48" t="s">
        <v>40</v>
      </c>
      <c r="C64" s="50"/>
      <c r="D64" s="50">
        <f>D62</f>
        <v>18977.610000000004</v>
      </c>
      <c r="E64" s="50">
        <f>E62+D64</f>
        <v>38105.22</v>
      </c>
      <c r="F64" s="50"/>
      <c r="G64" s="156"/>
      <c r="H64" s="159"/>
    </row>
    <row r="65" spans="1:8" ht="11.25" customHeight="1" x14ac:dyDescent="0.25">
      <c r="A65" s="51"/>
      <c r="B65" s="48" t="s">
        <v>86</v>
      </c>
      <c r="C65" s="50"/>
      <c r="D65" s="52">
        <f>D62/C62</f>
        <v>0.49803176572658558</v>
      </c>
      <c r="E65" s="52">
        <f>E62/C62</f>
        <v>0.50196823427341453</v>
      </c>
      <c r="F65" s="52">
        <f>SUM(D65:E65)</f>
        <v>1</v>
      </c>
      <c r="G65" s="156"/>
      <c r="H65" s="159"/>
    </row>
    <row r="66" spans="1:8" ht="11.25" customHeight="1" x14ac:dyDescent="0.25">
      <c r="A66" s="51"/>
      <c r="B66" s="48" t="s">
        <v>87</v>
      </c>
      <c r="C66" s="50"/>
      <c r="D66" s="52">
        <f>D65</f>
        <v>0.49803176572658558</v>
      </c>
      <c r="E66" s="52">
        <f>E65+D66</f>
        <v>1</v>
      </c>
      <c r="F66" s="52"/>
      <c r="G66" s="156"/>
      <c r="H66" s="159"/>
    </row>
    <row r="67" spans="1:8" ht="4.5" customHeight="1" x14ac:dyDescent="0.25">
      <c r="A67" s="159"/>
      <c r="B67" s="155"/>
      <c r="C67" s="155"/>
      <c r="D67" s="155"/>
      <c r="E67" s="155"/>
      <c r="F67" s="155"/>
      <c r="G67" s="156"/>
    </row>
    <row r="68" spans="1:8" x14ac:dyDescent="0.25">
      <c r="A68" s="159" t="s">
        <v>185</v>
      </c>
      <c r="B68" s="155"/>
      <c r="C68" s="155"/>
      <c r="D68" s="155"/>
      <c r="E68" s="155"/>
      <c r="F68" s="155"/>
      <c r="G68" s="156"/>
    </row>
    <row r="69" spans="1:8" ht="21.75" customHeight="1" x14ac:dyDescent="0.25">
      <c r="A69" s="159" t="s">
        <v>186</v>
      </c>
      <c r="B69" s="155"/>
      <c r="C69" s="155"/>
      <c r="D69" s="155"/>
      <c r="E69" s="155"/>
      <c r="F69" s="155"/>
      <c r="G69" s="156"/>
    </row>
    <row r="70" spans="1:8" x14ac:dyDescent="0.25">
      <c r="A70" s="160" t="s">
        <v>184</v>
      </c>
      <c r="B70" s="157"/>
      <c r="C70" s="157"/>
      <c r="D70" s="157"/>
      <c r="E70" s="157"/>
      <c r="F70" s="157"/>
      <c r="G70" s="158"/>
    </row>
  </sheetData>
  <mergeCells count="75">
    <mergeCell ref="A1:G1"/>
    <mergeCell ref="A2:G2"/>
    <mergeCell ref="A3:G3"/>
    <mergeCell ref="A4:C4"/>
    <mergeCell ref="A5:E5"/>
    <mergeCell ref="F8:F9"/>
    <mergeCell ref="G8:G9"/>
    <mergeCell ref="A11:A12"/>
    <mergeCell ref="B11:B12"/>
    <mergeCell ref="C11:C12"/>
    <mergeCell ref="A8:A9"/>
    <mergeCell ref="B8:B9"/>
    <mergeCell ref="C8:C9"/>
    <mergeCell ref="D8:D9"/>
    <mergeCell ref="E8:E9"/>
    <mergeCell ref="A10:G10"/>
    <mergeCell ref="A13:A14"/>
    <mergeCell ref="B13:B14"/>
    <mergeCell ref="C13:C14"/>
    <mergeCell ref="A15:A16"/>
    <mergeCell ref="B15:B16"/>
    <mergeCell ref="C15:C16"/>
    <mergeCell ref="A23:C23"/>
    <mergeCell ref="A17:A18"/>
    <mergeCell ref="B17:B18"/>
    <mergeCell ref="C17:C18"/>
    <mergeCell ref="A19:A20"/>
    <mergeCell ref="B19:B20"/>
    <mergeCell ref="C19:C20"/>
    <mergeCell ref="A30:G30"/>
    <mergeCell ref="A28:A29"/>
    <mergeCell ref="B28:B29"/>
    <mergeCell ref="C28:C29"/>
    <mergeCell ref="D28:D29"/>
    <mergeCell ref="F28:F29"/>
    <mergeCell ref="A31:A32"/>
    <mergeCell ref="B31:B32"/>
    <mergeCell ref="C31:C32"/>
    <mergeCell ref="A33:A34"/>
    <mergeCell ref="B33:B34"/>
    <mergeCell ref="C33:C34"/>
    <mergeCell ref="A35:A36"/>
    <mergeCell ref="B35:B36"/>
    <mergeCell ref="C35:C36"/>
    <mergeCell ref="A37:A38"/>
    <mergeCell ref="B37:B38"/>
    <mergeCell ref="C37:C38"/>
    <mergeCell ref="A39:A40"/>
    <mergeCell ref="B39:B40"/>
    <mergeCell ref="C39:C40"/>
    <mergeCell ref="A43:C43"/>
    <mergeCell ref="A48:A49"/>
    <mergeCell ref="B48:B49"/>
    <mergeCell ref="C48:C49"/>
    <mergeCell ref="F48:F49"/>
    <mergeCell ref="A51:A52"/>
    <mergeCell ref="B51:B52"/>
    <mergeCell ref="C51:C52"/>
    <mergeCell ref="A50:G50"/>
    <mergeCell ref="A63:C63"/>
    <mergeCell ref="E28:E29"/>
    <mergeCell ref="E48:E49"/>
    <mergeCell ref="A57:A58"/>
    <mergeCell ref="B57:B58"/>
    <mergeCell ref="C57:C58"/>
    <mergeCell ref="A59:A60"/>
    <mergeCell ref="B59:B60"/>
    <mergeCell ref="C59:C60"/>
    <mergeCell ref="A53:A54"/>
    <mergeCell ref="B53:B54"/>
    <mergeCell ref="C53:C54"/>
    <mergeCell ref="A55:A56"/>
    <mergeCell ref="B55:B56"/>
    <mergeCell ref="C55:C56"/>
    <mergeCell ref="D48:D49"/>
  </mergeCells>
  <pageMargins left="0.7" right="0.7" top="0.75" bottom="0.75" header="0.3" footer="0.3"/>
  <pageSetup paperSize="9" fitToHeight="0" orientation="landscape" r:id="rId1"/>
  <rowBreaks count="2" manualBreakCount="2">
    <brk id="27" max="6" man="1"/>
    <brk id="47"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249977111117893"/>
    <pageSetUpPr fitToPage="1"/>
  </sheetPr>
  <dimension ref="A1:H71"/>
  <sheetViews>
    <sheetView view="pageBreakPreview" zoomScaleNormal="100" zoomScaleSheetLayoutView="100" workbookViewId="0">
      <selection activeCell="H9" sqref="H9"/>
    </sheetView>
  </sheetViews>
  <sheetFormatPr defaultRowHeight="15" x14ac:dyDescent="0.25"/>
  <cols>
    <col min="1" max="1" width="5.28515625" customWidth="1"/>
    <col min="2" max="2" width="61.140625" customWidth="1"/>
    <col min="3" max="3" width="12.42578125" customWidth="1"/>
    <col min="4" max="5" width="11.28515625" customWidth="1"/>
    <col min="6" max="6" width="12.42578125" customWidth="1"/>
  </cols>
  <sheetData>
    <row r="1" spans="1:6" s="4" customFormat="1" ht="20.25" customHeight="1" x14ac:dyDescent="0.2">
      <c r="A1" s="181" t="s">
        <v>36</v>
      </c>
      <c r="B1" s="182"/>
      <c r="C1" s="182"/>
      <c r="D1" s="182"/>
      <c r="E1" s="182"/>
      <c r="F1" s="183"/>
    </row>
    <row r="2" spans="1:6" s="1" customFormat="1" ht="13.5" customHeight="1" x14ac:dyDescent="0.2">
      <c r="A2" s="190" t="s">
        <v>183</v>
      </c>
      <c r="B2" s="191"/>
      <c r="C2" s="191"/>
      <c r="D2" s="191"/>
      <c r="E2" s="191"/>
      <c r="F2" s="197"/>
    </row>
    <row r="3" spans="1:6" s="1" customFormat="1" ht="25.5" customHeight="1" x14ac:dyDescent="0.2">
      <c r="A3" s="190" t="s">
        <v>180</v>
      </c>
      <c r="B3" s="191"/>
      <c r="C3" s="191"/>
      <c r="D3" s="191"/>
      <c r="E3" s="191"/>
      <c r="F3" s="197"/>
    </row>
    <row r="4" spans="1:6" s="1" customFormat="1" ht="12.75" customHeight="1" x14ac:dyDescent="0.2">
      <c r="A4" s="190" t="s">
        <v>100</v>
      </c>
      <c r="B4" s="191"/>
      <c r="C4" s="191"/>
      <c r="D4" s="56"/>
      <c r="E4" s="56"/>
      <c r="F4" s="149"/>
    </row>
    <row r="5" spans="1:6" s="1" customFormat="1" ht="12.75" customHeight="1" x14ac:dyDescent="0.2">
      <c r="A5" s="190" t="s">
        <v>89</v>
      </c>
      <c r="B5" s="191"/>
      <c r="C5" s="191"/>
      <c r="D5" s="191"/>
      <c r="E5" s="191"/>
      <c r="F5" s="149"/>
    </row>
    <row r="6" spans="1:6" s="1" customFormat="1" ht="12.75" x14ac:dyDescent="0.2">
      <c r="A6" s="129" t="s">
        <v>90</v>
      </c>
      <c r="B6" s="54">
        <f>'BDI CONVENCIONAL SEM DESONER.'!C32</f>
        <v>0.22678527360258505</v>
      </c>
      <c r="C6" s="55"/>
      <c r="D6" s="56"/>
      <c r="E6" s="56"/>
      <c r="F6" s="149"/>
    </row>
    <row r="7" spans="1:6" ht="6" customHeight="1" x14ac:dyDescent="0.25">
      <c r="A7" s="150"/>
      <c r="B7" s="59"/>
      <c r="C7" s="59"/>
      <c r="D7" s="59"/>
      <c r="E7" s="59"/>
      <c r="F7" s="151"/>
    </row>
    <row r="8" spans="1:6" s="1" customFormat="1" ht="11.25" customHeight="1" x14ac:dyDescent="0.2">
      <c r="A8" s="223" t="s">
        <v>31</v>
      </c>
      <c r="B8" s="223" t="s">
        <v>32</v>
      </c>
      <c r="C8" s="223" t="s">
        <v>10</v>
      </c>
      <c r="D8" s="223" t="s">
        <v>37</v>
      </c>
      <c r="E8" s="223" t="s">
        <v>38</v>
      </c>
      <c r="F8" s="223" t="s">
        <v>10</v>
      </c>
    </row>
    <row r="9" spans="1:6" s="1" customFormat="1" ht="11.25" x14ac:dyDescent="0.2">
      <c r="A9" s="223"/>
      <c r="B9" s="223"/>
      <c r="C9" s="223"/>
      <c r="D9" s="223"/>
      <c r="E9" s="223"/>
      <c r="F9" s="223"/>
    </row>
    <row r="10" spans="1:6" s="1" customFormat="1" ht="15.75" customHeight="1" x14ac:dyDescent="0.2">
      <c r="A10" s="227" t="str">
        <f>OrcamentoSJ!B11</f>
        <v>REFORMA - BLOCO "T"</v>
      </c>
      <c r="B10" s="228"/>
      <c r="C10" s="228"/>
      <c r="D10" s="228"/>
      <c r="E10" s="228"/>
      <c r="F10" s="229"/>
    </row>
    <row r="11" spans="1:6" s="1" customFormat="1" ht="30" customHeight="1" x14ac:dyDescent="0.2">
      <c r="A11" s="217" t="str">
        <f>OrcamentoSJ!A12</f>
        <v>1.1</v>
      </c>
      <c r="B11" s="219" t="str">
        <f>OrcamentoSJ!B12</f>
        <v>Projeto detalhando os serviços para reforma, reparos, incluindo demolições, construções, reforma das instalações, pintura, acabamentos e todos os serviços correlatos que forem solicitados pela Fiscalização do Contrato. Os serviços podem incluir novos Projetos Arquitetônicos, Estruturais, de Instalações Elétricas, Hidrossanitárias e de Cabeamento Estruturado, PPCI, SPDA e Pavimentação.</v>
      </c>
      <c r="C11" s="221">
        <f>VLOOKUP(A11,OrcamentoSJ!$A$12:$H$53,8,0)</f>
        <v>27314.000000000004</v>
      </c>
      <c r="D11" s="62">
        <f>$C11*D12</f>
        <v>21851.200000000004</v>
      </c>
      <c r="E11" s="62">
        <f>$C11*E12</f>
        <v>5462.8000000000011</v>
      </c>
      <c r="F11" s="38">
        <f t="shared" ref="F11:F20" si="0">SUM(D11:E11)</f>
        <v>27314.000000000007</v>
      </c>
    </row>
    <row r="12" spans="1:6" s="1" customFormat="1" ht="30" customHeight="1" x14ac:dyDescent="0.2">
      <c r="A12" s="218"/>
      <c r="B12" s="220"/>
      <c r="C12" s="222"/>
      <c r="D12" s="43">
        <v>0.8</v>
      </c>
      <c r="E12" s="43">
        <v>0.2</v>
      </c>
      <c r="F12" s="44">
        <f t="shared" si="0"/>
        <v>1</v>
      </c>
    </row>
    <row r="13" spans="1:6" s="1" customFormat="1" ht="11.25" customHeight="1" x14ac:dyDescent="0.2">
      <c r="A13" s="217" t="str">
        <f>OrcamentoSJ!A13</f>
        <v>1.2</v>
      </c>
      <c r="B13" s="219" t="str">
        <f>OrcamentoSJ!B13</f>
        <v>Especificações técnicas e memorial descritivo</v>
      </c>
      <c r="C13" s="221">
        <f>VLOOKUP(A13,OrcamentoSJ!$A$12:$H$53,8,0)</f>
        <v>6190.85</v>
      </c>
      <c r="D13" s="62">
        <f>$C13*D14</f>
        <v>0</v>
      </c>
      <c r="E13" s="62">
        <f>$C13*E14</f>
        <v>6190.85</v>
      </c>
      <c r="F13" s="38">
        <f t="shared" si="0"/>
        <v>6190.85</v>
      </c>
    </row>
    <row r="14" spans="1:6" s="1" customFormat="1" ht="11.25" x14ac:dyDescent="0.2">
      <c r="A14" s="218"/>
      <c r="B14" s="220"/>
      <c r="C14" s="222"/>
      <c r="D14" s="43"/>
      <c r="E14" s="43">
        <v>1</v>
      </c>
      <c r="F14" s="44">
        <f t="shared" si="0"/>
        <v>1</v>
      </c>
    </row>
    <row r="15" spans="1:6" s="1" customFormat="1" ht="11.25" customHeight="1" x14ac:dyDescent="0.2">
      <c r="A15" s="217" t="str">
        <f>OrcamentoSJ!A14</f>
        <v>1.3</v>
      </c>
      <c r="B15" s="219" t="str">
        <f>OrcamentoSJ!B14</f>
        <v>Elaboração de planilha orçamentária, cronocrama físico financeiro, composição do BDI e encargos sociais</v>
      </c>
      <c r="C15" s="221">
        <f>VLOOKUP(A15,OrcamentoSJ!$A$12:$H$53,8,0)</f>
        <v>7431.37</v>
      </c>
      <c r="D15" s="62">
        <f>$C15*D16</f>
        <v>0</v>
      </c>
      <c r="E15" s="62">
        <f>$C15*E16</f>
        <v>7431.37</v>
      </c>
      <c r="F15" s="38">
        <f t="shared" si="0"/>
        <v>7431.37</v>
      </c>
    </row>
    <row r="16" spans="1:6" s="1" customFormat="1" ht="11.25" x14ac:dyDescent="0.2">
      <c r="A16" s="218"/>
      <c r="B16" s="220"/>
      <c r="C16" s="222"/>
      <c r="D16" s="45"/>
      <c r="E16" s="45">
        <v>1</v>
      </c>
      <c r="F16" s="44">
        <f t="shared" si="0"/>
        <v>1</v>
      </c>
    </row>
    <row r="17" spans="1:6" s="1" customFormat="1" ht="11.25" customHeight="1" x14ac:dyDescent="0.2">
      <c r="A17" s="217" t="str">
        <f>OrcamentoSJ!A15</f>
        <v>1.4</v>
      </c>
      <c r="B17" s="219" t="str">
        <f>OrcamentoSJ!B15</f>
        <v>Cópias</v>
      </c>
      <c r="C17" s="221">
        <f>VLOOKUP(A17,OrcamentoSJ!$A$12:$H$53,8,0)</f>
        <v>533.69999999999993</v>
      </c>
      <c r="D17" s="62">
        <f>$C17*D18</f>
        <v>213.48</v>
      </c>
      <c r="E17" s="62">
        <f>$C17*E18</f>
        <v>320.21999999999997</v>
      </c>
      <c r="F17" s="38">
        <f t="shared" si="0"/>
        <v>533.69999999999993</v>
      </c>
    </row>
    <row r="18" spans="1:6" s="1" customFormat="1" ht="11.25" x14ac:dyDescent="0.2">
      <c r="A18" s="218"/>
      <c r="B18" s="220"/>
      <c r="C18" s="222"/>
      <c r="D18" s="43">
        <v>0.4</v>
      </c>
      <c r="E18" s="43">
        <v>0.6</v>
      </c>
      <c r="F18" s="44">
        <f t="shared" si="0"/>
        <v>1</v>
      </c>
    </row>
    <row r="19" spans="1:6" s="1" customFormat="1" ht="11.25" customHeight="1" x14ac:dyDescent="0.2">
      <c r="A19" s="217" t="str">
        <f>OrcamentoSJ!A16</f>
        <v>1.5</v>
      </c>
      <c r="B19" s="219" t="str">
        <f>OrcamentoSJ!B16</f>
        <v>Taxas e emolumentos (ART/RRT)</v>
      </c>
      <c r="C19" s="221">
        <f>VLOOKUP(A19,OrcamentoSJ!$A$12:$H$53,8,0)</f>
        <v>1317.7</v>
      </c>
      <c r="D19" s="62">
        <f>$C19*D20</f>
        <v>658.85</v>
      </c>
      <c r="E19" s="62">
        <f>$C19*E20</f>
        <v>658.85</v>
      </c>
      <c r="F19" s="38">
        <f t="shared" si="0"/>
        <v>1317.7</v>
      </c>
    </row>
    <row r="20" spans="1:6" s="1" customFormat="1" ht="11.25" x14ac:dyDescent="0.2">
      <c r="A20" s="218"/>
      <c r="B20" s="220"/>
      <c r="C20" s="222"/>
      <c r="D20" s="43">
        <v>0.5</v>
      </c>
      <c r="E20" s="43">
        <v>0.5</v>
      </c>
      <c r="F20" s="44">
        <f t="shared" si="0"/>
        <v>1</v>
      </c>
    </row>
    <row r="21" spans="1:6" s="1" customFormat="1" ht="11.25" x14ac:dyDescent="0.2">
      <c r="A21" s="152"/>
      <c r="B21" s="39"/>
      <c r="C21" s="40"/>
      <c r="D21" s="41"/>
      <c r="E21" s="41"/>
      <c r="F21" s="153"/>
    </row>
    <row r="22" spans="1:6" s="1" customFormat="1" ht="11.25" x14ac:dyDescent="0.2">
      <c r="A22" s="47"/>
      <c r="B22" s="48" t="s">
        <v>85</v>
      </c>
      <c r="C22" s="49">
        <f>SUM(C11:C20)</f>
        <v>42787.62</v>
      </c>
      <c r="D22" s="50">
        <f>D19+D17+D15+D13+D11</f>
        <v>22723.530000000006</v>
      </c>
      <c r="E22" s="50">
        <f t="shared" ref="E22" si="1">E19+E17+E15+E13+E11</f>
        <v>20064.090000000004</v>
      </c>
      <c r="F22" s="50">
        <f>SUM(D22:E22)</f>
        <v>42787.62000000001</v>
      </c>
    </row>
    <row r="23" spans="1:6" s="1" customFormat="1" ht="6" customHeight="1" x14ac:dyDescent="0.2">
      <c r="A23" s="215"/>
      <c r="B23" s="216"/>
      <c r="C23" s="216"/>
      <c r="D23" s="63"/>
      <c r="E23" s="56"/>
      <c r="F23" s="139"/>
    </row>
    <row r="24" spans="1:6" s="5" customFormat="1" ht="11.25" x14ac:dyDescent="0.2">
      <c r="A24" s="51"/>
      <c r="B24" s="48" t="s">
        <v>40</v>
      </c>
      <c r="C24" s="50"/>
      <c r="D24" s="50">
        <f>D22</f>
        <v>22723.530000000006</v>
      </c>
      <c r="E24" s="50">
        <f>E22+D24</f>
        <v>42787.62000000001</v>
      </c>
      <c r="F24" s="50"/>
    </row>
    <row r="25" spans="1:6" s="6" customFormat="1" ht="11.25" x14ac:dyDescent="0.2">
      <c r="A25" s="51"/>
      <c r="B25" s="48" t="s">
        <v>86</v>
      </c>
      <c r="C25" s="50"/>
      <c r="D25" s="52">
        <f>D22/$C$22</f>
        <v>0.53107721345566794</v>
      </c>
      <c r="E25" s="52">
        <f>E22/$C$22</f>
        <v>0.46892278654433228</v>
      </c>
      <c r="F25" s="52">
        <f>SUM(D25:E25)</f>
        <v>1.0000000000000002</v>
      </c>
    </row>
    <row r="26" spans="1:6" s="5" customFormat="1" ht="11.25" x14ac:dyDescent="0.2">
      <c r="A26" s="51"/>
      <c r="B26" s="48" t="s">
        <v>87</v>
      </c>
      <c r="C26" s="50"/>
      <c r="D26" s="52">
        <f>D24/$C$22</f>
        <v>0.53107721345566794</v>
      </c>
      <c r="E26" s="52">
        <f>E24/$C$22</f>
        <v>1.0000000000000002</v>
      </c>
      <c r="F26" s="52"/>
    </row>
    <row r="27" spans="1:6" s="1" customFormat="1" ht="21.75" customHeight="1" x14ac:dyDescent="0.2">
      <c r="A27" s="154"/>
      <c r="B27" s="58"/>
      <c r="C27" s="58"/>
      <c r="D27" s="58"/>
      <c r="E27" s="58"/>
      <c r="F27" s="149"/>
    </row>
    <row r="28" spans="1:6" ht="11.25" customHeight="1" x14ac:dyDescent="0.25">
      <c r="A28" s="223" t="s">
        <v>31</v>
      </c>
      <c r="B28" s="223" t="s">
        <v>32</v>
      </c>
      <c r="C28" s="223" t="s">
        <v>10</v>
      </c>
      <c r="D28" s="223" t="s">
        <v>37</v>
      </c>
      <c r="E28" s="223" t="s">
        <v>38</v>
      </c>
      <c r="F28" s="223" t="s">
        <v>10</v>
      </c>
    </row>
    <row r="29" spans="1:6" ht="11.25" customHeight="1" x14ac:dyDescent="0.25">
      <c r="A29" s="223"/>
      <c r="B29" s="223"/>
      <c r="C29" s="223"/>
      <c r="D29" s="223"/>
      <c r="E29" s="223"/>
      <c r="F29" s="223"/>
    </row>
    <row r="30" spans="1:6" ht="15" customHeight="1" x14ac:dyDescent="0.25">
      <c r="A30" s="227" t="str">
        <f>OrcamentoSJ!B18</f>
        <v>REFORMA - BLOCO "M"</v>
      </c>
      <c r="B30" s="228"/>
      <c r="C30" s="228"/>
      <c r="D30" s="228"/>
      <c r="E30" s="228"/>
      <c r="F30" s="229"/>
    </row>
    <row r="31" spans="1:6" ht="30" customHeight="1" x14ac:dyDescent="0.25">
      <c r="A31" s="217" t="str">
        <f>OrcamentoSJ!A19</f>
        <v>2.1</v>
      </c>
      <c r="B31" s="219" t="str">
        <f>OrcamentoSJ!B19</f>
        <v>Projeto detalhando os serviços para reforma, reparos, incluindo demolições, construções, reforma das instalações, pintura, acabamentos e todos os serviços correlatos que forem solicitados pela Fiscalização do Contrato. Os serviços podem incluir novos Projetos Arquitetônicos, Estruturais, de Instalações Elétricas, Hidrossanitárias e de Cabeamento Estruturado, PPCI, SPDA e Pavimentação.</v>
      </c>
      <c r="C31" s="221">
        <f>VLOOKUP(A31,OrcamentoSJ!$A$12:$H$53,8,0)</f>
        <v>5853.0000000000009</v>
      </c>
      <c r="D31" s="62">
        <f>$C31*D32</f>
        <v>5853.0000000000009</v>
      </c>
      <c r="E31" s="62">
        <f>$C31*E32</f>
        <v>0</v>
      </c>
      <c r="F31" s="38">
        <f t="shared" ref="F31:F40" si="2">SUM(D31:E31)</f>
        <v>5853.0000000000009</v>
      </c>
    </row>
    <row r="32" spans="1:6" ht="30" customHeight="1" x14ac:dyDescent="0.25">
      <c r="A32" s="218"/>
      <c r="B32" s="220"/>
      <c r="C32" s="222"/>
      <c r="D32" s="43">
        <v>1</v>
      </c>
      <c r="E32" s="43"/>
      <c r="F32" s="44">
        <f t="shared" si="2"/>
        <v>1</v>
      </c>
    </row>
    <row r="33" spans="1:6" ht="11.25" customHeight="1" x14ac:dyDescent="0.25">
      <c r="A33" s="217" t="str">
        <f>OrcamentoSJ!A20</f>
        <v>2.2</v>
      </c>
      <c r="B33" s="219" t="str">
        <f>OrcamentoSJ!B20</f>
        <v>Especificações técnicas e memorial descritivo</v>
      </c>
      <c r="C33" s="221">
        <f>VLOOKUP(A33,OrcamentoSJ!$A$12:$H$53,8,0)</f>
        <v>3095.42</v>
      </c>
      <c r="D33" s="62">
        <f>$C33*D34</f>
        <v>0</v>
      </c>
      <c r="E33" s="62">
        <f>$C33*E34</f>
        <v>3095.42</v>
      </c>
      <c r="F33" s="38">
        <f t="shared" si="2"/>
        <v>3095.42</v>
      </c>
    </row>
    <row r="34" spans="1:6" ht="11.25" customHeight="1" x14ac:dyDescent="0.25">
      <c r="A34" s="218"/>
      <c r="B34" s="220"/>
      <c r="C34" s="222"/>
      <c r="D34" s="43"/>
      <c r="E34" s="43">
        <v>1</v>
      </c>
      <c r="F34" s="44">
        <f t="shared" si="2"/>
        <v>1</v>
      </c>
    </row>
    <row r="35" spans="1:6" ht="11.25" customHeight="1" x14ac:dyDescent="0.25">
      <c r="A35" s="217" t="str">
        <f>OrcamentoSJ!A21</f>
        <v>2.3</v>
      </c>
      <c r="B35" s="219" t="str">
        <f>OrcamentoSJ!B21</f>
        <v>Elaboração de planilha orçamentária, cronocrama físico financeiro, composição do BDI e encargos sociais</v>
      </c>
      <c r="C35" s="221">
        <f>VLOOKUP(A35,OrcamentoSJ!$A$12:$H$53,8,0)</f>
        <v>3715.69</v>
      </c>
      <c r="D35" s="62">
        <f>$C35*D36</f>
        <v>0</v>
      </c>
      <c r="E35" s="62">
        <f>$C35*E36</f>
        <v>3715.69</v>
      </c>
      <c r="F35" s="38">
        <f t="shared" si="2"/>
        <v>3715.69</v>
      </c>
    </row>
    <row r="36" spans="1:6" ht="11.25" customHeight="1" x14ac:dyDescent="0.25">
      <c r="A36" s="218"/>
      <c r="B36" s="220"/>
      <c r="C36" s="222"/>
      <c r="D36" s="45"/>
      <c r="E36" s="45">
        <v>1</v>
      </c>
      <c r="F36" s="44">
        <f t="shared" si="2"/>
        <v>1</v>
      </c>
    </row>
    <row r="37" spans="1:6" ht="11.25" customHeight="1" x14ac:dyDescent="0.25">
      <c r="A37" s="217" t="str">
        <f>OrcamentoSJ!A22</f>
        <v>2.4</v>
      </c>
      <c r="B37" s="219" t="str">
        <f>OrcamentoSJ!B22</f>
        <v>Cópias</v>
      </c>
      <c r="C37" s="221">
        <f>VLOOKUP(A37,OrcamentoSJ!$A$12:$H$53,8,0)</f>
        <v>355.79999999999995</v>
      </c>
      <c r="D37" s="62">
        <f>$C37*D38</f>
        <v>142.32</v>
      </c>
      <c r="E37" s="62">
        <f>$C37*E38</f>
        <v>213.47999999999996</v>
      </c>
      <c r="F37" s="38">
        <f t="shared" si="2"/>
        <v>355.79999999999995</v>
      </c>
    </row>
    <row r="38" spans="1:6" ht="11.25" customHeight="1" x14ac:dyDescent="0.25">
      <c r="A38" s="218"/>
      <c r="B38" s="220"/>
      <c r="C38" s="222"/>
      <c r="D38" s="43">
        <v>0.4</v>
      </c>
      <c r="E38" s="43">
        <v>0.6</v>
      </c>
      <c r="F38" s="44">
        <f t="shared" si="2"/>
        <v>1</v>
      </c>
    </row>
    <row r="39" spans="1:6" ht="11.25" customHeight="1" x14ac:dyDescent="0.25">
      <c r="A39" s="217" t="str">
        <f>OrcamentoSJ!A23</f>
        <v>2.5</v>
      </c>
      <c r="B39" s="219" t="str">
        <f>OrcamentoSJ!B23</f>
        <v>Taxas e emolumentos (ART/RRT)</v>
      </c>
      <c r="C39" s="221">
        <f>VLOOKUP(A39,OrcamentoSJ!$A$12:$H$53,8,0)</f>
        <v>1317.7</v>
      </c>
      <c r="D39" s="62">
        <f>$C39*D40</f>
        <v>658.85</v>
      </c>
      <c r="E39" s="62">
        <f>$C39*E40</f>
        <v>658.85</v>
      </c>
      <c r="F39" s="38">
        <f t="shared" si="2"/>
        <v>1317.7</v>
      </c>
    </row>
    <row r="40" spans="1:6" ht="11.25" customHeight="1" x14ac:dyDescent="0.25">
      <c r="A40" s="218"/>
      <c r="B40" s="220"/>
      <c r="C40" s="222"/>
      <c r="D40" s="43">
        <v>0.5</v>
      </c>
      <c r="E40" s="43">
        <v>0.5</v>
      </c>
      <c r="F40" s="44">
        <f t="shared" si="2"/>
        <v>1</v>
      </c>
    </row>
    <row r="41" spans="1:6" ht="11.25" customHeight="1" x14ac:dyDescent="0.25">
      <c r="A41" s="152"/>
      <c r="B41" s="39"/>
      <c r="C41" s="40"/>
      <c r="D41" s="41"/>
      <c r="E41" s="41"/>
      <c r="F41" s="153"/>
    </row>
    <row r="42" spans="1:6" ht="11.25" customHeight="1" x14ac:dyDescent="0.25">
      <c r="A42" s="47"/>
      <c r="B42" s="48" t="s">
        <v>85</v>
      </c>
      <c r="C42" s="49">
        <f>SUM(C31:C40)</f>
        <v>14337.610000000002</v>
      </c>
      <c r="D42" s="50">
        <f>D39+D37+D35+D33+D31</f>
        <v>6654.170000000001</v>
      </c>
      <c r="E42" s="50">
        <f>E39+E37+E35+E33+E31</f>
        <v>7683.4400000000005</v>
      </c>
      <c r="F42" s="50">
        <f>SUM(D42:E42)</f>
        <v>14337.61</v>
      </c>
    </row>
    <row r="43" spans="1:6" ht="6.75" customHeight="1" x14ac:dyDescent="0.25">
      <c r="A43" s="215"/>
      <c r="B43" s="216"/>
      <c r="C43" s="216"/>
      <c r="D43" s="63"/>
      <c r="E43" s="56"/>
      <c r="F43" s="139"/>
    </row>
    <row r="44" spans="1:6" ht="11.25" customHeight="1" x14ac:dyDescent="0.25">
      <c r="A44" s="51"/>
      <c r="B44" s="48" t="s">
        <v>40</v>
      </c>
      <c r="C44" s="50"/>
      <c r="D44" s="50">
        <f>D42</f>
        <v>6654.170000000001</v>
      </c>
      <c r="E44" s="50">
        <f>E42+D44</f>
        <v>14337.61</v>
      </c>
      <c r="F44" s="50"/>
    </row>
    <row r="45" spans="1:6" ht="11.25" customHeight="1" x14ac:dyDescent="0.25">
      <c r="A45" s="51"/>
      <c r="B45" s="48" t="s">
        <v>86</v>
      </c>
      <c r="C45" s="50"/>
      <c r="D45" s="52">
        <f>D42/C42</f>
        <v>0.46410594234324964</v>
      </c>
      <c r="E45" s="52">
        <f>E42/C42</f>
        <v>0.53589405765675024</v>
      </c>
      <c r="F45" s="52">
        <f>SUM(D45:E45)</f>
        <v>0.99999999999999989</v>
      </c>
    </row>
    <row r="46" spans="1:6" ht="11.25" customHeight="1" x14ac:dyDescent="0.25">
      <c r="A46" s="51"/>
      <c r="B46" s="48" t="s">
        <v>87</v>
      </c>
      <c r="C46" s="50"/>
      <c r="D46" s="52">
        <f>D45</f>
        <v>0.46410594234324964</v>
      </c>
      <c r="E46" s="52">
        <f>E45+D46</f>
        <v>0.99999999999999989</v>
      </c>
      <c r="F46" s="52"/>
    </row>
    <row r="47" spans="1:6" s="1" customFormat="1" ht="21.75" customHeight="1" x14ac:dyDescent="0.2">
      <c r="A47" s="154"/>
      <c r="B47" s="58"/>
      <c r="C47" s="58"/>
      <c r="D47" s="58"/>
      <c r="E47" s="58"/>
      <c r="F47" s="149"/>
    </row>
    <row r="48" spans="1:6" ht="11.25" customHeight="1" x14ac:dyDescent="0.25">
      <c r="A48" s="223" t="s">
        <v>31</v>
      </c>
      <c r="B48" s="223" t="s">
        <v>32</v>
      </c>
      <c r="C48" s="223" t="s">
        <v>10</v>
      </c>
      <c r="D48" s="223" t="s">
        <v>37</v>
      </c>
      <c r="E48" s="223" t="s">
        <v>38</v>
      </c>
      <c r="F48" s="223" t="s">
        <v>10</v>
      </c>
    </row>
    <row r="49" spans="1:6" ht="11.25" customHeight="1" x14ac:dyDescent="0.25">
      <c r="A49" s="223"/>
      <c r="B49" s="223"/>
      <c r="C49" s="223"/>
      <c r="D49" s="223"/>
      <c r="E49" s="223"/>
      <c r="F49" s="223"/>
    </row>
    <row r="50" spans="1:6" ht="15" customHeight="1" x14ac:dyDescent="0.25">
      <c r="A50" s="227" t="str">
        <f>OrcamentoSJ!B25</f>
        <v>REFORMA - BLOCO "N"</v>
      </c>
      <c r="B50" s="228"/>
      <c r="C50" s="228"/>
      <c r="D50" s="228"/>
      <c r="E50" s="228"/>
      <c r="F50" s="229"/>
    </row>
    <row r="51" spans="1:6" ht="30" customHeight="1" x14ac:dyDescent="0.25">
      <c r="A51" s="217" t="str">
        <f>OrcamentoSJ!A26</f>
        <v>3.1</v>
      </c>
      <c r="B51" s="219" t="str">
        <f>OrcamentoSJ!B26</f>
        <v>Projeto detalhando os serviços para reforma, reparos, incluindo demolições, construções, reforma das instalações, pintura, acabamentos e todos os serviços correlatos que forem solicitados pela Fiscalização do Contrato. Os serviços podem incluir novos Projetos Arquitetônicos, Estruturais, de Instalações Elétricas, Hidrossanitárias e de Cabeamento Estruturado, PPCI, SPDA e Pavimentação.</v>
      </c>
      <c r="C51" s="221">
        <f>VLOOKUP(A51,OrcamentoSJ!$A$12:$H$53,8,0)</f>
        <v>4487.3</v>
      </c>
      <c r="D51" s="62">
        <f>$C51*D52</f>
        <v>4487.3</v>
      </c>
      <c r="E51" s="62">
        <f>$C51*E52</f>
        <v>0</v>
      </c>
      <c r="F51" s="38">
        <f t="shared" ref="F51:F60" si="3">SUM(D51:E51)</f>
        <v>4487.3</v>
      </c>
    </row>
    <row r="52" spans="1:6" ht="30" customHeight="1" x14ac:dyDescent="0.25">
      <c r="A52" s="218"/>
      <c r="B52" s="220"/>
      <c r="C52" s="222"/>
      <c r="D52" s="43">
        <v>1</v>
      </c>
      <c r="E52" s="43"/>
      <c r="F52" s="44">
        <f t="shared" si="3"/>
        <v>1</v>
      </c>
    </row>
    <row r="53" spans="1:6" ht="11.25" customHeight="1" x14ac:dyDescent="0.25">
      <c r="A53" s="217" t="str">
        <f>OrcamentoSJ!A27</f>
        <v>3.2</v>
      </c>
      <c r="B53" s="219" t="str">
        <f>OrcamentoSJ!B27</f>
        <v>Especificações técnicas e memorial descritivo</v>
      </c>
      <c r="C53" s="221">
        <f>VLOOKUP(A53,OrcamentoSJ!$A$12:$H$53,8,0)</f>
        <v>3095.42</v>
      </c>
      <c r="D53" s="62">
        <f>$C53*D54</f>
        <v>1547.71</v>
      </c>
      <c r="E53" s="62">
        <f>$C53*E54</f>
        <v>1547.71</v>
      </c>
      <c r="F53" s="38">
        <f t="shared" si="3"/>
        <v>3095.42</v>
      </c>
    </row>
    <row r="54" spans="1:6" ht="11.25" customHeight="1" x14ac:dyDescent="0.25">
      <c r="A54" s="218"/>
      <c r="B54" s="220"/>
      <c r="C54" s="222"/>
      <c r="D54" s="43">
        <v>0.5</v>
      </c>
      <c r="E54" s="43">
        <v>0.5</v>
      </c>
      <c r="F54" s="44">
        <f t="shared" si="3"/>
        <v>1</v>
      </c>
    </row>
    <row r="55" spans="1:6" ht="11.25" customHeight="1" x14ac:dyDescent="0.25">
      <c r="A55" s="217" t="str">
        <f>OrcamentoSJ!A28</f>
        <v>3.3</v>
      </c>
      <c r="B55" s="219" t="str">
        <f>OrcamentoSJ!B28</f>
        <v>Elaboração de planilha orçamentária, cronocrama físico financeiro, composição do BDI e encargos sociais</v>
      </c>
      <c r="C55" s="221">
        <f>VLOOKUP(A55,OrcamentoSJ!$A$12:$H$53,8,0)</f>
        <v>3715.69</v>
      </c>
      <c r="D55" s="62">
        <f>$C55*D56</f>
        <v>0</v>
      </c>
      <c r="E55" s="62">
        <f>$C55*E56</f>
        <v>3715.69</v>
      </c>
      <c r="F55" s="38">
        <f t="shared" si="3"/>
        <v>3715.69</v>
      </c>
    </row>
    <row r="56" spans="1:6" ht="11.25" customHeight="1" x14ac:dyDescent="0.25">
      <c r="A56" s="218"/>
      <c r="B56" s="220"/>
      <c r="C56" s="222"/>
      <c r="D56" s="45"/>
      <c r="E56" s="45">
        <v>1</v>
      </c>
      <c r="F56" s="44">
        <f t="shared" si="3"/>
        <v>1</v>
      </c>
    </row>
    <row r="57" spans="1:6" ht="11.25" customHeight="1" x14ac:dyDescent="0.25">
      <c r="A57" s="217" t="str">
        <f>OrcamentoSJ!A29</f>
        <v>3.4</v>
      </c>
      <c r="B57" s="219" t="str">
        <f>OrcamentoSJ!B29</f>
        <v>Cópias</v>
      </c>
      <c r="C57" s="221">
        <f>VLOOKUP(A57,OrcamentoSJ!$A$12:$H$53,8,0)</f>
        <v>355.79999999999995</v>
      </c>
      <c r="D57" s="62">
        <f>$C57*D58</f>
        <v>142.32</v>
      </c>
      <c r="E57" s="62">
        <f>$C57*E58</f>
        <v>213.47999999999996</v>
      </c>
      <c r="F57" s="38">
        <f t="shared" si="3"/>
        <v>355.79999999999995</v>
      </c>
    </row>
    <row r="58" spans="1:6" ht="11.25" customHeight="1" x14ac:dyDescent="0.25">
      <c r="A58" s="218"/>
      <c r="B58" s="220"/>
      <c r="C58" s="222"/>
      <c r="D58" s="43">
        <v>0.4</v>
      </c>
      <c r="E58" s="43">
        <v>0.6</v>
      </c>
      <c r="F58" s="44">
        <f t="shared" si="3"/>
        <v>1</v>
      </c>
    </row>
    <row r="59" spans="1:6" ht="11.25" customHeight="1" x14ac:dyDescent="0.25">
      <c r="A59" s="217" t="str">
        <f>OrcamentoSJ!A30</f>
        <v>3.5</v>
      </c>
      <c r="B59" s="219" t="str">
        <f>OrcamentoSJ!B30</f>
        <v>Taxas e emolumentos (ART/RRT)</v>
      </c>
      <c r="C59" s="221">
        <f>VLOOKUP(A59,OrcamentoSJ!$A$12:$H$53,8,0)</f>
        <v>1317.7</v>
      </c>
      <c r="D59" s="62">
        <f>$C59*D60</f>
        <v>658.85</v>
      </c>
      <c r="E59" s="62">
        <f>$C59*E60</f>
        <v>658.85</v>
      </c>
      <c r="F59" s="38">
        <f t="shared" si="3"/>
        <v>1317.7</v>
      </c>
    </row>
    <row r="60" spans="1:6" ht="11.25" customHeight="1" x14ac:dyDescent="0.25">
      <c r="A60" s="218"/>
      <c r="B60" s="220"/>
      <c r="C60" s="222"/>
      <c r="D60" s="43">
        <v>0.5</v>
      </c>
      <c r="E60" s="43">
        <v>0.5</v>
      </c>
      <c r="F60" s="44">
        <f t="shared" si="3"/>
        <v>1</v>
      </c>
    </row>
    <row r="61" spans="1:6" ht="11.25" customHeight="1" x14ac:dyDescent="0.25">
      <c r="A61" s="152"/>
      <c r="B61" s="39"/>
      <c r="C61" s="40"/>
      <c r="D61" s="41"/>
      <c r="E61" s="41"/>
      <c r="F61" s="153"/>
    </row>
    <row r="62" spans="1:6" ht="11.25" customHeight="1" x14ac:dyDescent="0.25">
      <c r="A62" s="47"/>
      <c r="B62" s="48" t="s">
        <v>85</v>
      </c>
      <c r="C62" s="49">
        <f>SUM(C51:C60)</f>
        <v>12971.91</v>
      </c>
      <c r="D62" s="50">
        <f>D59+D57+D55+D53+D51</f>
        <v>6836.18</v>
      </c>
      <c r="E62" s="50">
        <f>E59+E57+E55+E53+E51</f>
        <v>6135.7300000000005</v>
      </c>
      <c r="F62" s="50">
        <f>SUM(D62:E62)</f>
        <v>12971.91</v>
      </c>
    </row>
    <row r="63" spans="1:6" ht="6.75" customHeight="1" x14ac:dyDescent="0.25">
      <c r="A63" s="215"/>
      <c r="B63" s="216"/>
      <c r="C63" s="216"/>
      <c r="D63" s="63"/>
      <c r="E63" s="56"/>
      <c r="F63" s="139"/>
    </row>
    <row r="64" spans="1:6" ht="11.25" customHeight="1" x14ac:dyDescent="0.25">
      <c r="A64" s="51"/>
      <c r="B64" s="48" t="s">
        <v>40</v>
      </c>
      <c r="C64" s="50"/>
      <c r="D64" s="50">
        <f>D62</f>
        <v>6836.18</v>
      </c>
      <c r="E64" s="50">
        <f>E62+D64</f>
        <v>12971.91</v>
      </c>
      <c r="F64" s="50"/>
    </row>
    <row r="65" spans="1:8" ht="11.25" customHeight="1" x14ac:dyDescent="0.25">
      <c r="A65" s="51"/>
      <c r="B65" s="48" t="s">
        <v>86</v>
      </c>
      <c r="C65" s="50"/>
      <c r="D65" s="52">
        <f>D62/C62</f>
        <v>0.52699872262450176</v>
      </c>
      <c r="E65" s="52">
        <f>E62/C62</f>
        <v>0.47300127737549835</v>
      </c>
      <c r="F65" s="52">
        <f>SUM(D65:E65)</f>
        <v>1</v>
      </c>
    </row>
    <row r="66" spans="1:8" ht="11.25" customHeight="1" x14ac:dyDescent="0.25">
      <c r="A66" s="51"/>
      <c r="B66" s="48" t="s">
        <v>87</v>
      </c>
      <c r="C66" s="50"/>
      <c r="D66" s="52">
        <f>D65</f>
        <v>0.52699872262450176</v>
      </c>
      <c r="E66" s="52">
        <f>E65+D66</f>
        <v>1</v>
      </c>
      <c r="F66" s="161"/>
      <c r="G66" s="155"/>
      <c r="H66" s="155"/>
    </row>
    <row r="67" spans="1:8" ht="4.5" customHeight="1" x14ac:dyDescent="0.25">
      <c r="A67" s="162"/>
      <c r="B67" s="163"/>
      <c r="C67" s="163"/>
      <c r="D67" s="163"/>
      <c r="E67" s="163"/>
      <c r="F67" s="164"/>
      <c r="G67" s="155"/>
      <c r="H67" s="155"/>
    </row>
    <row r="68" spans="1:8" x14ac:dyDescent="0.25">
      <c r="A68" s="159" t="s">
        <v>185</v>
      </c>
      <c r="B68" s="155"/>
      <c r="C68" s="155"/>
      <c r="D68" s="155"/>
      <c r="E68" s="155"/>
      <c r="F68" s="156"/>
      <c r="G68" s="155"/>
      <c r="H68" s="155"/>
    </row>
    <row r="69" spans="1:8" ht="21.75" customHeight="1" x14ac:dyDescent="0.25">
      <c r="A69" s="159" t="s">
        <v>187</v>
      </c>
      <c r="B69" s="155"/>
      <c r="C69" s="155"/>
      <c r="D69" s="155"/>
      <c r="E69" s="155"/>
      <c r="F69" s="156"/>
      <c r="G69" s="155"/>
      <c r="H69" s="155"/>
    </row>
    <row r="70" spans="1:8" x14ac:dyDescent="0.25">
      <c r="A70" s="160" t="s">
        <v>188</v>
      </c>
      <c r="B70" s="157"/>
      <c r="C70" s="157"/>
      <c r="D70" s="157"/>
      <c r="E70" s="157"/>
      <c r="F70" s="158"/>
      <c r="G70" s="155"/>
      <c r="H70" s="155"/>
    </row>
    <row r="71" spans="1:8" x14ac:dyDescent="0.25">
      <c r="G71" s="155"/>
      <c r="H71" s="155"/>
    </row>
  </sheetData>
  <mergeCells count="74">
    <mergeCell ref="A1:F1"/>
    <mergeCell ref="A2:F2"/>
    <mergeCell ref="A3:F3"/>
    <mergeCell ref="A4:C4"/>
    <mergeCell ref="A5:E5"/>
    <mergeCell ref="F8:F9"/>
    <mergeCell ref="A11:A12"/>
    <mergeCell ref="B11:B12"/>
    <mergeCell ref="C11:C12"/>
    <mergeCell ref="A8:A9"/>
    <mergeCell ref="B8:B9"/>
    <mergeCell ref="C8:C9"/>
    <mergeCell ref="D8:D9"/>
    <mergeCell ref="E8:E9"/>
    <mergeCell ref="A10:F10"/>
    <mergeCell ref="A13:A14"/>
    <mergeCell ref="B13:B14"/>
    <mergeCell ref="C13:C14"/>
    <mergeCell ref="A15:A16"/>
    <mergeCell ref="B15:B16"/>
    <mergeCell ref="C15:C16"/>
    <mergeCell ref="A17:A18"/>
    <mergeCell ref="B17:B18"/>
    <mergeCell ref="C17:C18"/>
    <mergeCell ref="A19:A20"/>
    <mergeCell ref="B19:B20"/>
    <mergeCell ref="C19:C20"/>
    <mergeCell ref="A33:A34"/>
    <mergeCell ref="B33:B34"/>
    <mergeCell ref="C33:C34"/>
    <mergeCell ref="A23:C23"/>
    <mergeCell ref="A28:A29"/>
    <mergeCell ref="B28:B29"/>
    <mergeCell ref="C28:C29"/>
    <mergeCell ref="F28:F29"/>
    <mergeCell ref="A31:A32"/>
    <mergeCell ref="B31:B32"/>
    <mergeCell ref="C31:C32"/>
    <mergeCell ref="D28:D29"/>
    <mergeCell ref="E28:E29"/>
    <mergeCell ref="A30:F30"/>
    <mergeCell ref="A35:A36"/>
    <mergeCell ref="B35:B36"/>
    <mergeCell ref="C35:C36"/>
    <mergeCell ref="A37:A38"/>
    <mergeCell ref="B37:B38"/>
    <mergeCell ref="C37:C38"/>
    <mergeCell ref="A39:A40"/>
    <mergeCell ref="B39:B40"/>
    <mergeCell ref="C39:C40"/>
    <mergeCell ref="A43:C43"/>
    <mergeCell ref="A48:A49"/>
    <mergeCell ref="B48:B49"/>
    <mergeCell ref="C48:C49"/>
    <mergeCell ref="D48:D49"/>
    <mergeCell ref="E48:E49"/>
    <mergeCell ref="F48:F49"/>
    <mergeCell ref="A51:A52"/>
    <mergeCell ref="B51:B52"/>
    <mergeCell ref="C51:C52"/>
    <mergeCell ref="A50:F50"/>
    <mergeCell ref="A53:A54"/>
    <mergeCell ref="B53:B54"/>
    <mergeCell ref="C53:C54"/>
    <mergeCell ref="A55:A56"/>
    <mergeCell ref="B55:B56"/>
    <mergeCell ref="C55:C56"/>
    <mergeCell ref="A63:C63"/>
    <mergeCell ref="A57:A58"/>
    <mergeCell ref="B57:B58"/>
    <mergeCell ref="C57:C58"/>
    <mergeCell ref="A59:A60"/>
    <mergeCell ref="B59:B60"/>
    <mergeCell ref="C59:C60"/>
  </mergeCells>
  <pageMargins left="0.7" right="0.7" top="0.75" bottom="0.75" header="0.3" footer="0.3"/>
  <pageSetup paperSize="9" fitToHeight="0" orientation="landscape" r:id="rId1"/>
  <rowBreaks count="2" manualBreakCount="2">
    <brk id="27" max="5" man="1"/>
    <brk id="47"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ACDB0916F095264CB9C21D8DC6812A59" ma:contentTypeVersion="6" ma:contentTypeDescription="Crie um novo documento." ma:contentTypeScope="" ma:versionID="be71401f6621eaa35037a2b4e6f1a01e">
  <xsd:schema xmlns:xsd="http://www.w3.org/2001/XMLSchema" xmlns:xs="http://www.w3.org/2001/XMLSchema" xmlns:p="http://schemas.microsoft.com/office/2006/metadata/properties" xmlns:ns2="92e8a71f-a890-4f71-b25a-b350449aad84" targetNamespace="http://schemas.microsoft.com/office/2006/metadata/properties" ma:root="true" ma:fieldsID="f871f9550ee818bcfcb9b5e80f3b8994" ns2:_="">
    <xsd:import namespace="92e8a71f-a890-4f71-b25a-b350449aad8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e8a71f-a890-4f71-b25a-b350449aad8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8840757-7C6D-4CEE-B5CD-4E1E87037B4F}">
  <ds:schemaRefs>
    <ds:schemaRef ds:uri="http://purl.org/dc/terms/"/>
    <ds:schemaRef ds:uri="http://schemas.microsoft.com/office/2006/documentManagement/types"/>
    <ds:schemaRef ds:uri="http://schemas.microsoft.com/office/2006/metadata/properties"/>
    <ds:schemaRef ds:uri="http://schemas.openxmlformats.org/package/2006/metadata/core-properties"/>
    <ds:schemaRef ds:uri="http://purl.org/dc/dcmitype/"/>
    <ds:schemaRef ds:uri="http://schemas.microsoft.com/office/infopath/2007/PartnerControls"/>
    <ds:schemaRef ds:uri="92e8a71f-a890-4f71-b25a-b350449aad84"/>
    <ds:schemaRef ds:uri="http://www.w3.org/XML/1998/namespace"/>
    <ds:schemaRef ds:uri="http://purl.org/dc/elements/1.1/"/>
  </ds:schemaRefs>
</ds:datastoreItem>
</file>

<file path=customXml/itemProps2.xml><?xml version="1.0" encoding="utf-8"?>
<ds:datastoreItem xmlns:ds="http://schemas.openxmlformats.org/officeDocument/2006/customXml" ds:itemID="{B6700BC1-BFE9-4FD9-8616-9FB5A6ADDD0F}">
  <ds:schemaRefs>
    <ds:schemaRef ds:uri="http://schemas.microsoft.com/sharepoint/v3/contenttype/forms"/>
  </ds:schemaRefs>
</ds:datastoreItem>
</file>

<file path=customXml/itemProps3.xml><?xml version="1.0" encoding="utf-8"?>
<ds:datastoreItem xmlns:ds="http://schemas.openxmlformats.org/officeDocument/2006/customXml" ds:itemID="{B19E0D56-4B9A-4CC2-BE53-D1A12DF94E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e8a71f-a890-4f71-b25a-b350449aad8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10</vt:i4>
      </vt:variant>
    </vt:vector>
  </HeadingPairs>
  <TitlesOfParts>
    <vt:vector size="20" baseType="lpstr">
      <vt:lpstr>OrcamentoPEL</vt:lpstr>
      <vt:lpstr>OrcamentoPOA</vt:lpstr>
      <vt:lpstr>OrcamentoSJ</vt:lpstr>
      <vt:lpstr>ComposiçõesPEL</vt:lpstr>
      <vt:lpstr>ComposiçõesPOA</vt:lpstr>
      <vt:lpstr>ComposiçõesSJ</vt:lpstr>
      <vt:lpstr>CronogramaPEL</vt:lpstr>
      <vt:lpstr>CronogramaPOA</vt:lpstr>
      <vt:lpstr>CronogramaSJ</vt:lpstr>
      <vt:lpstr>BDI CONVENCIONAL SEM DESONER.</vt:lpstr>
      <vt:lpstr>'BDI CONVENCIONAL SEM DESONER.'!Area_de_impressao</vt:lpstr>
      <vt:lpstr>ComposiçõesPEL!Area_de_impressao</vt:lpstr>
      <vt:lpstr>ComposiçõesPOA!Area_de_impressao</vt:lpstr>
      <vt:lpstr>ComposiçõesSJ!Area_de_impressao</vt:lpstr>
      <vt:lpstr>CronogramaPEL!Area_de_impressao</vt:lpstr>
      <vt:lpstr>CronogramaPOA!Area_de_impressao</vt:lpstr>
      <vt:lpstr>CronogramaSJ!Area_de_impressao</vt:lpstr>
      <vt:lpstr>OrcamentoPEL!Area_de_impressao</vt:lpstr>
      <vt:lpstr>OrcamentoPOA!Area_de_impressao</vt:lpstr>
      <vt:lpstr>OrcamentoSJ!Area_de_impressao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Francisco Aguiar Lucero</cp:lastModifiedBy>
  <cp:lastPrinted>2020-02-14T19:55:42Z</cp:lastPrinted>
  <dcterms:created xsi:type="dcterms:W3CDTF">2012-07-03T17:03:35Z</dcterms:created>
  <dcterms:modified xsi:type="dcterms:W3CDTF">2020-09-01T18:39:17Z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0x010100ACDB0916F095264CB9C21D8DC6812A59</vt:lpwstr>
  </property>
</Properties>
</file>